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lexey\Documents\Фасады leafGreen\в облаке\"/>
    </mc:Choice>
  </mc:AlternateContent>
  <workbookProtection workbookAlgorithmName="SHA-512" workbookHashValue="uVSJfPX0H6cZX2TaHgfaMvcncIuwF3XLYkNUtKqj4VymsiTZ5vmth66m7a5GzQii0vYKOD2+HtUQd9Vux+DPVw==" workbookSaltValue="DdjBYqIRC9FmGUYXaSUHAw==" workbookSpinCount="100000" lockStructure="1"/>
  <bookViews>
    <workbookView xWindow="0" yWindow="0" windowWidth="23145" windowHeight="9660" activeTab="2"/>
  </bookViews>
  <sheets>
    <sheet name="Инструкция" sheetId="4" r:id="rId1"/>
    <sheet name="Форма заказа" sheetId="1" r:id="rId2"/>
    <sheet name="Фрезеровки" sheetId="8" r:id="rId3"/>
    <sheet name="Данные ПЛЁНКА" sheetId="2" state="hidden" r:id="rId4"/>
    <sheet name="Данные МДФ" sheetId="3" state="hidden" r:id="rId5"/>
    <sheet name="CSV" sheetId="6" state="hidden" r:id="rId6"/>
    <sheet name="Расчёты" sheetId="5" state="hidden" r:id="rId7"/>
  </sheets>
  <externalReferences>
    <externalReference r:id="rId8"/>
  </externalReferences>
  <definedNames>
    <definedName name="_xlnm._FilterDatabase" localSheetId="4" hidden="1">'Данные МДФ'!$A$5:$D$8</definedName>
    <definedName name="_xlnm._FilterDatabase" localSheetId="3" hidden="1">'Данные ПЛЁНКА'!#REF!</definedName>
    <definedName name="ДекорыЛазер" localSheetId="2">OFFSET('[1]Данные МДФ'!$E$6:$E$115,,,COUNTA('[1]Данные МДФ'!$E$6:$E$115),1)</definedName>
    <definedName name="ДекорыЛазер">OFFSET('Данные МДФ'!$E$6:$E$115,,,COUNTA('Данные МДФ'!$E$6:$E$115),1)</definedName>
    <definedName name="ДекорыПлёнок" localSheetId="2">OFFSET('[1]Данные ПЛЁНКА'!$H$5:$H$68,,,COUNTA('[1]Данные ПЛЁНКА'!$H$5:$H$59),1)</definedName>
    <definedName name="ДекорыПлёнок">OFFSET('Данные ПЛЁНКА'!$H$5:$H$68,,,COUNTA('Данные ПЛЁНКА'!$H$5:$H$59),1)</definedName>
    <definedName name="ДекорыПУР" localSheetId="2">OFFSET('[1]Данные МДФ'!$A$6:$A$115,,,COUNTA('[1]Данные МДФ'!$A$6:$A$115),1)</definedName>
    <definedName name="ДекорыПУР">OFFSET('Данные МДФ'!$A$6:$A$115,,,COUNTA('Данные МДФ'!$A$6:$A$115),1)</definedName>
    <definedName name="КоэфИзбПлёнка" localSheetId="2">'[1]Данные ПЛЁНКА'!$J$3</definedName>
    <definedName name="КоэфИзбПлёнка">'Данные ПЛЁНКА'!$J$3</definedName>
    <definedName name="КоэфКромкиЛазер">'Данные МДФ'!$C$4</definedName>
    <definedName name="КоэфКромкиПУР">'Данные МДФ'!$D$4</definedName>
    <definedName name="КоэфМДФЛазер">'Данные МДФ'!$G$4</definedName>
    <definedName name="КоэфМДФПлёнка" localSheetId="2">'[1]Данные МДФ'!$J$4</definedName>
    <definedName name="КоэфМДФПлёнка">'Данные МДФ'!$J$4</definedName>
    <definedName name="КоэфМДФПУР">'Данные МДФ'!$C$4</definedName>
    <definedName name="ЛазерСТ" localSheetId="2">'[1]Данные МДФ'!$E$6:$H$115</definedName>
    <definedName name="ЛазерСТ">'Данные МДФ'!$E$6:$H$115</definedName>
    <definedName name="МДФст" localSheetId="2">'[1]Данные МДФ'!$I$6:$J$32</definedName>
    <definedName name="МДФст">'Данные МДФ'!$I$6:$J$32</definedName>
    <definedName name="МинПлощФасада" localSheetId="2">'[1]Данные ПЛЁНКА'!$C$15</definedName>
    <definedName name="МинПлощФасада">'Данные ПЛЁНКА'!$C$15</definedName>
    <definedName name="НаценкаФасПроц" localSheetId="2">'[1]Данные ПЛЁНКА'!$C$17</definedName>
    <definedName name="НаценкаФасПроц">'Данные ПЛЁНКА'!$C$17</definedName>
    <definedName name="НаценкаФасФикс" localSheetId="2">'[1]Данные ПЛЁНКА'!$C$18</definedName>
    <definedName name="НаценкаФасФикс">'Данные ПЛЁНКА'!$C$18</definedName>
    <definedName name="_xlnm.Print_Area" localSheetId="1">'Форма заказа'!$A$1:$M$41</definedName>
    <definedName name="ПлёнкиСТ" localSheetId="2">'[1]Данные ПЛЁНКА'!$H$5:$J$59</definedName>
    <definedName name="ПлёнкиСТ">'Данные ПЛЁНКА'!$H$5:$J$59</definedName>
    <definedName name="ПриклеиваниеПлёнки" localSheetId="2">'[1]Данные ПЛЁНКА'!$J$2</definedName>
    <definedName name="ПриклеиваниеПлёнки">'Данные ПЛЁНКА'!$J$2</definedName>
    <definedName name="ПУРст" localSheetId="2">'[1]Данные МДФ'!$A$6:$D$115</definedName>
    <definedName name="ПУРст">'Данные МДФ'!$A$6:$D$115</definedName>
    <definedName name="РаботаКрЛазер">'Данные МДФ'!$T$7</definedName>
    <definedName name="РаботаКрПУР">'Данные МДФ'!$T$6</definedName>
    <definedName name="РасчётФасада" localSheetId="2">[1]Расчёты!$B$2:$D$77</definedName>
    <definedName name="РасчётФасада">Расчёты!$B$2:$D$77</definedName>
    <definedName name="ТипыФас" localSheetId="2">'[1]Данные ПЛЁНКА'!$B$5:$B$7</definedName>
    <definedName name="ТипыФас">'Данные ПЛЁНКА'!$B$5:$B$7</definedName>
    <definedName name="ТолщиныМДФ0" localSheetId="2">OFFSET('[1]Данные МДФ'!$I$6:$I$115,,,COUNTA('[1]Данные МДФ'!$I$6:$I$29),1)</definedName>
    <definedName name="ТолщиныМДФ0">OFFSET('Данные МДФ'!$I$6:$I$115,,,COUNTA('Данные МДФ'!$I$6:$I$29),1)</definedName>
    <definedName name="ТолщиныМДФ1" localSheetId="2">'[1]Данные МДФ'!$I$7:$I$8</definedName>
    <definedName name="ТолщиныМДФ1">'Данные МДФ'!$I$7:$I$8</definedName>
    <definedName name="ТолщиныМДФкромка" localSheetId="2">'[1]Данные МДФ'!$I$7</definedName>
    <definedName name="ТолщиныМДФкромка">'Данные МДФ'!$I$7</definedName>
    <definedName name="Фрезеровки" localSheetId="2">OFFSET('[1]Данные ПЛЁНКА'!$D$5:$D$85,,,COUNTA('[1]Данные ПЛЁНКА'!$D$5:$D$76),1)</definedName>
    <definedName name="Фрезеровки">OFFSET('Данные ПЛЁНКА'!$D$5:$D$85,,,COUNTA('Данные ПЛЁНКА'!$D$5:$D$76),1)</definedName>
    <definedName name="ФрезеровкиСт" localSheetId="2">'[1]Данные ПЛЁНКА'!$D$5:$G$76</definedName>
    <definedName name="ФрезеровкиСт">'Данные ПЛЁНКА'!$D$5:$G$76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2" i="2" l="1"/>
  <c r="F41" i="2"/>
  <c r="F40" i="2"/>
  <c r="F39" i="2"/>
  <c r="F38" i="2"/>
  <c r="F37" i="2"/>
  <c r="F36" i="2"/>
  <c r="F35" i="2"/>
  <c r="F34" i="2"/>
  <c r="F33" i="2"/>
  <c r="F32" i="2"/>
  <c r="F31" i="2"/>
  <c r="F9" i="2"/>
  <c r="F8" i="2"/>
  <c r="F7" i="2"/>
  <c r="F6" i="2"/>
  <c r="F5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B3" i="6" l="1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" i="6"/>
  <c r="D3" i="6" l="1"/>
  <c r="E3" i="6"/>
  <c r="F3" i="6"/>
  <c r="G3" i="6"/>
  <c r="H3" i="6"/>
  <c r="I3" i="6"/>
  <c r="J3" i="6"/>
  <c r="O3" i="6" s="1"/>
  <c r="K3" i="6"/>
  <c r="L3" i="6"/>
  <c r="M3" i="6"/>
  <c r="N3" i="6"/>
  <c r="D4" i="6"/>
  <c r="E4" i="6"/>
  <c r="F4" i="6"/>
  <c r="G4" i="6"/>
  <c r="H4" i="6"/>
  <c r="I4" i="6"/>
  <c r="J4" i="6"/>
  <c r="O4" i="6" s="1"/>
  <c r="K4" i="6"/>
  <c r="L4" i="6"/>
  <c r="M4" i="6"/>
  <c r="N4" i="6"/>
  <c r="D5" i="6"/>
  <c r="E5" i="6"/>
  <c r="J5" i="6" s="1"/>
  <c r="F5" i="6"/>
  <c r="G5" i="6"/>
  <c r="H5" i="6"/>
  <c r="I5" i="6"/>
  <c r="K5" i="6"/>
  <c r="L5" i="6"/>
  <c r="M5" i="6"/>
  <c r="N5" i="6"/>
  <c r="D6" i="6"/>
  <c r="E6" i="6"/>
  <c r="F6" i="6"/>
  <c r="G6" i="6"/>
  <c r="H6" i="6"/>
  <c r="I6" i="6"/>
  <c r="J6" i="6"/>
  <c r="K6" i="6"/>
  <c r="L6" i="6"/>
  <c r="M6" i="6"/>
  <c r="N6" i="6"/>
  <c r="D7" i="6"/>
  <c r="E7" i="6"/>
  <c r="J7" i="6" s="1"/>
  <c r="F7" i="6"/>
  <c r="G7" i="6"/>
  <c r="H7" i="6"/>
  <c r="I7" i="6"/>
  <c r="K7" i="6"/>
  <c r="L7" i="6"/>
  <c r="M7" i="6"/>
  <c r="N7" i="6"/>
  <c r="D8" i="6"/>
  <c r="E8" i="6"/>
  <c r="F8" i="6"/>
  <c r="G8" i="6"/>
  <c r="H8" i="6"/>
  <c r="I8" i="6"/>
  <c r="J8" i="6"/>
  <c r="K8" i="6"/>
  <c r="L8" i="6"/>
  <c r="M8" i="6"/>
  <c r="N8" i="6"/>
  <c r="D9" i="6"/>
  <c r="E9" i="6"/>
  <c r="J9" i="6" s="1"/>
  <c r="F9" i="6"/>
  <c r="G9" i="6"/>
  <c r="H9" i="6"/>
  <c r="I9" i="6"/>
  <c r="K9" i="6"/>
  <c r="L9" i="6"/>
  <c r="M9" i="6"/>
  <c r="N9" i="6"/>
  <c r="D10" i="6"/>
  <c r="E10" i="6"/>
  <c r="F10" i="6"/>
  <c r="G10" i="6"/>
  <c r="H10" i="6"/>
  <c r="I10" i="6"/>
  <c r="J10" i="6"/>
  <c r="K10" i="6"/>
  <c r="L10" i="6"/>
  <c r="M10" i="6"/>
  <c r="N10" i="6"/>
  <c r="D11" i="6"/>
  <c r="E11" i="6"/>
  <c r="J11" i="6" s="1"/>
  <c r="F11" i="6"/>
  <c r="G11" i="6"/>
  <c r="H11" i="6"/>
  <c r="I11" i="6"/>
  <c r="K11" i="6"/>
  <c r="L11" i="6"/>
  <c r="M11" i="6"/>
  <c r="N11" i="6"/>
  <c r="D12" i="6"/>
  <c r="E12" i="6"/>
  <c r="F12" i="6"/>
  <c r="G12" i="6"/>
  <c r="H12" i="6"/>
  <c r="I12" i="6"/>
  <c r="J12" i="6"/>
  <c r="K12" i="6"/>
  <c r="L12" i="6"/>
  <c r="M12" i="6"/>
  <c r="N12" i="6"/>
  <c r="D13" i="6"/>
  <c r="E13" i="6"/>
  <c r="J13" i="6" s="1"/>
  <c r="F13" i="6"/>
  <c r="G13" i="6"/>
  <c r="H13" i="6"/>
  <c r="I13" i="6"/>
  <c r="K13" i="6"/>
  <c r="L13" i="6"/>
  <c r="M13" i="6"/>
  <c r="N13" i="6"/>
  <c r="D14" i="6"/>
  <c r="E14" i="6"/>
  <c r="J14" i="6" s="1"/>
  <c r="F14" i="6"/>
  <c r="G14" i="6"/>
  <c r="H14" i="6"/>
  <c r="I14" i="6"/>
  <c r="K14" i="6"/>
  <c r="L14" i="6"/>
  <c r="M14" i="6"/>
  <c r="N14" i="6"/>
  <c r="D15" i="6"/>
  <c r="E15" i="6"/>
  <c r="J15" i="6" s="1"/>
  <c r="F15" i="6"/>
  <c r="G15" i="6"/>
  <c r="H15" i="6"/>
  <c r="I15" i="6"/>
  <c r="K15" i="6"/>
  <c r="L15" i="6"/>
  <c r="M15" i="6"/>
  <c r="N15" i="6"/>
  <c r="D16" i="6"/>
  <c r="E16" i="6"/>
  <c r="J16" i="6" s="1"/>
  <c r="F16" i="6"/>
  <c r="G16" i="6"/>
  <c r="H16" i="6"/>
  <c r="I16" i="6"/>
  <c r="K16" i="6"/>
  <c r="L16" i="6"/>
  <c r="M16" i="6"/>
  <c r="N16" i="6"/>
  <c r="D17" i="6"/>
  <c r="E17" i="6"/>
  <c r="J17" i="6" s="1"/>
  <c r="F17" i="6"/>
  <c r="G17" i="6"/>
  <c r="H17" i="6"/>
  <c r="I17" i="6"/>
  <c r="K17" i="6"/>
  <c r="L17" i="6"/>
  <c r="M17" i="6"/>
  <c r="N17" i="6"/>
  <c r="D18" i="6"/>
  <c r="E18" i="6"/>
  <c r="J18" i="6" s="1"/>
  <c r="F18" i="6"/>
  <c r="G18" i="6"/>
  <c r="H18" i="6"/>
  <c r="I18" i="6"/>
  <c r="K18" i="6"/>
  <c r="L18" i="6"/>
  <c r="M18" i="6"/>
  <c r="N18" i="6"/>
  <c r="D19" i="6"/>
  <c r="E19" i="6"/>
  <c r="J19" i="6" s="1"/>
  <c r="F19" i="6"/>
  <c r="G19" i="6"/>
  <c r="H19" i="6"/>
  <c r="I19" i="6"/>
  <c r="K19" i="6"/>
  <c r="L19" i="6"/>
  <c r="M19" i="6"/>
  <c r="N19" i="6"/>
  <c r="D20" i="6"/>
  <c r="E20" i="6"/>
  <c r="J20" i="6" s="1"/>
  <c r="F20" i="6"/>
  <c r="G20" i="6"/>
  <c r="H20" i="6"/>
  <c r="I20" i="6"/>
  <c r="K20" i="6"/>
  <c r="L20" i="6"/>
  <c r="M20" i="6"/>
  <c r="N20" i="6"/>
  <c r="D21" i="6"/>
  <c r="E21" i="6"/>
  <c r="J21" i="6" s="1"/>
  <c r="F21" i="6"/>
  <c r="G21" i="6"/>
  <c r="H21" i="6"/>
  <c r="I21" i="6"/>
  <c r="K21" i="6"/>
  <c r="L21" i="6"/>
  <c r="M21" i="6"/>
  <c r="N21" i="6"/>
  <c r="D22" i="6"/>
  <c r="E22" i="6"/>
  <c r="J22" i="6" s="1"/>
  <c r="F22" i="6"/>
  <c r="G22" i="6"/>
  <c r="H22" i="6"/>
  <c r="I22" i="6"/>
  <c r="K22" i="6"/>
  <c r="L22" i="6"/>
  <c r="M22" i="6"/>
  <c r="N22" i="6"/>
  <c r="D23" i="6"/>
  <c r="E23" i="6"/>
  <c r="J23" i="6" s="1"/>
  <c r="F23" i="6"/>
  <c r="G23" i="6"/>
  <c r="H23" i="6"/>
  <c r="I23" i="6"/>
  <c r="K23" i="6"/>
  <c r="L23" i="6"/>
  <c r="M23" i="6"/>
  <c r="N23" i="6"/>
  <c r="D24" i="6"/>
  <c r="E24" i="6"/>
  <c r="J24" i="6" s="1"/>
  <c r="F24" i="6"/>
  <c r="G24" i="6"/>
  <c r="H24" i="6"/>
  <c r="I24" i="6"/>
  <c r="K24" i="6"/>
  <c r="L24" i="6"/>
  <c r="M24" i="6"/>
  <c r="N24" i="6"/>
  <c r="D25" i="6"/>
  <c r="E25" i="6"/>
  <c r="J25" i="6" s="1"/>
  <c r="F25" i="6"/>
  <c r="G25" i="6"/>
  <c r="H25" i="6"/>
  <c r="I25" i="6"/>
  <c r="K25" i="6"/>
  <c r="L25" i="6"/>
  <c r="M25" i="6"/>
  <c r="N25" i="6"/>
  <c r="D26" i="6"/>
  <c r="E26" i="6"/>
  <c r="J26" i="6" s="1"/>
  <c r="F26" i="6"/>
  <c r="G26" i="6"/>
  <c r="H26" i="6"/>
  <c r="I26" i="6"/>
  <c r="K26" i="6"/>
  <c r="L26" i="6"/>
  <c r="M26" i="6"/>
  <c r="N26" i="6"/>
  <c r="D27" i="6"/>
  <c r="E27" i="6"/>
  <c r="J27" i="6" s="1"/>
  <c r="O27" i="6" s="1"/>
  <c r="F27" i="6"/>
  <c r="G27" i="6"/>
  <c r="H27" i="6"/>
  <c r="I27" i="6"/>
  <c r="K27" i="6"/>
  <c r="L27" i="6"/>
  <c r="M27" i="6"/>
  <c r="N27" i="6"/>
  <c r="I2" i="6"/>
  <c r="L2" i="6"/>
  <c r="M2" i="6"/>
  <c r="N2" i="6"/>
  <c r="K2" i="6"/>
  <c r="H2" i="6"/>
  <c r="G2" i="6"/>
  <c r="F2" i="6"/>
  <c r="E2" i="6"/>
  <c r="J2" i="6" s="1"/>
  <c r="D2" i="6"/>
  <c r="O16" i="6" l="1"/>
  <c r="O6" i="6"/>
  <c r="O14" i="6"/>
  <c r="O10" i="6"/>
  <c r="O11" i="6"/>
  <c r="O24" i="6"/>
  <c r="O12" i="6"/>
  <c r="O18" i="6"/>
  <c r="O22" i="6"/>
  <c r="O17" i="6"/>
  <c r="O25" i="6"/>
  <c r="O19" i="6"/>
  <c r="O13" i="6"/>
  <c r="O5" i="6"/>
  <c r="O9" i="6"/>
  <c r="O20" i="6"/>
  <c r="O7" i="6"/>
  <c r="O23" i="6"/>
  <c r="O26" i="6"/>
  <c r="O21" i="6"/>
  <c r="O15" i="6"/>
  <c r="O8" i="6"/>
  <c r="O2" i="6"/>
  <c r="K12" i="1" l="1"/>
  <c r="D28" i="5" l="1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K11" i="1"/>
  <c r="D4" i="5" s="1"/>
  <c r="C5" i="5"/>
  <c r="K13" i="1"/>
  <c r="D6" i="5" s="1"/>
  <c r="K14" i="1"/>
  <c r="D7" i="5" s="1"/>
  <c r="K15" i="1"/>
  <c r="D8" i="5" s="1"/>
  <c r="K16" i="1"/>
  <c r="D9" i="5" s="1"/>
  <c r="K17" i="1"/>
  <c r="D10" i="5" s="1"/>
  <c r="K18" i="1"/>
  <c r="D11" i="5" s="1"/>
  <c r="K19" i="1"/>
  <c r="D12" i="5" s="1"/>
  <c r="K20" i="1"/>
  <c r="D13" i="5" s="1"/>
  <c r="K21" i="1"/>
  <c r="D14" i="5" s="1"/>
  <c r="K22" i="1"/>
  <c r="D15" i="5" s="1"/>
  <c r="K23" i="1"/>
  <c r="C16" i="5" s="1"/>
  <c r="K24" i="1"/>
  <c r="C17" i="5" s="1"/>
  <c r="K25" i="1"/>
  <c r="D18" i="5" s="1"/>
  <c r="K26" i="1"/>
  <c r="D19" i="5" s="1"/>
  <c r="K27" i="1"/>
  <c r="B20" i="5" s="1"/>
  <c r="K28" i="1"/>
  <c r="B21" i="5" s="1"/>
  <c r="K29" i="1"/>
  <c r="D22" i="5" s="1"/>
  <c r="K30" i="1"/>
  <c r="D23" i="5" s="1"/>
  <c r="K31" i="1"/>
  <c r="C24" i="5" s="1"/>
  <c r="K32" i="1"/>
  <c r="C25" i="5" s="1"/>
  <c r="K33" i="1"/>
  <c r="D26" i="5" s="1"/>
  <c r="K34" i="1"/>
  <c r="D27" i="5" s="1"/>
  <c r="K10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J10" i="2"/>
  <c r="J38" i="2"/>
  <c r="J37" i="2"/>
  <c r="J17" i="2"/>
  <c r="J18" i="2"/>
  <c r="J19" i="2"/>
  <c r="J20" i="2"/>
  <c r="J31" i="2"/>
  <c r="J21" i="2"/>
  <c r="J23" i="2"/>
  <c r="J24" i="2"/>
  <c r="J25" i="2"/>
  <c r="J26" i="2"/>
  <c r="J27" i="2"/>
  <c r="J28" i="2"/>
  <c r="J29" i="2"/>
  <c r="J30" i="2"/>
  <c r="J36" i="2"/>
  <c r="J32" i="2"/>
  <c r="J33" i="2"/>
  <c r="J35" i="2"/>
  <c r="J34" i="2"/>
  <c r="J5" i="2"/>
  <c r="J50" i="2"/>
  <c r="J51" i="2"/>
  <c r="J52" i="2"/>
  <c r="J47" i="2"/>
  <c r="J48" i="2"/>
  <c r="J49" i="2"/>
  <c r="J42" i="2"/>
  <c r="J41" i="2"/>
  <c r="J9" i="2"/>
  <c r="J22" i="2"/>
  <c r="J16" i="2"/>
  <c r="J8" i="2"/>
  <c r="J40" i="2"/>
  <c r="J7" i="2"/>
  <c r="J12" i="2"/>
  <c r="J39" i="2"/>
  <c r="J14" i="2"/>
  <c r="J11" i="2"/>
  <c r="J15" i="2"/>
  <c r="J6" i="2"/>
  <c r="J44" i="2"/>
  <c r="J45" i="2"/>
  <c r="J46" i="2"/>
  <c r="J43" i="2"/>
  <c r="J53" i="2"/>
  <c r="J54" i="2"/>
  <c r="J55" i="2"/>
  <c r="J56" i="2"/>
  <c r="J57" i="2"/>
  <c r="J58" i="2"/>
  <c r="J59" i="2"/>
  <c r="B25" i="5" l="1"/>
  <c r="B24" i="5"/>
  <c r="C21" i="5"/>
  <c r="D25" i="5"/>
  <c r="D24" i="5"/>
  <c r="D21" i="5"/>
  <c r="B17" i="5"/>
  <c r="C13" i="5"/>
  <c r="B16" i="5"/>
  <c r="C12" i="5"/>
  <c r="B13" i="5"/>
  <c r="B12" i="5"/>
  <c r="D20" i="5"/>
  <c r="D17" i="5"/>
  <c r="D16" i="5"/>
  <c r="C20" i="5"/>
  <c r="B9" i="5"/>
  <c r="C9" i="5"/>
  <c r="B8" i="5"/>
  <c r="L15" i="1" s="1"/>
  <c r="C8" i="5"/>
  <c r="B27" i="5"/>
  <c r="B23" i="5"/>
  <c r="B19" i="5"/>
  <c r="B15" i="5"/>
  <c r="B11" i="5"/>
  <c r="B7" i="5"/>
  <c r="L14" i="1" s="1"/>
  <c r="C27" i="5"/>
  <c r="C23" i="5"/>
  <c r="C19" i="5"/>
  <c r="C15" i="5"/>
  <c r="C11" i="5"/>
  <c r="C7" i="5"/>
  <c r="B26" i="5"/>
  <c r="B22" i="5"/>
  <c r="B18" i="5"/>
  <c r="B14" i="5"/>
  <c r="B10" i="5"/>
  <c r="B6" i="5"/>
  <c r="L13" i="1" s="1"/>
  <c r="C26" i="5"/>
  <c r="C22" i="5"/>
  <c r="C18" i="5"/>
  <c r="C14" i="5"/>
  <c r="C10" i="5"/>
  <c r="C6" i="5"/>
  <c r="D3" i="5"/>
  <c r="L5" i="1"/>
  <c r="C3" i="5"/>
  <c r="B4" i="5"/>
  <c r="C4" i="5"/>
  <c r="B3" i="5"/>
  <c r="L10" i="1" s="1"/>
  <c r="B5" i="5"/>
  <c r="D5" i="5"/>
  <c r="L4" i="1"/>
  <c r="J13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L12" i="1" l="1"/>
  <c r="L11" i="1"/>
  <c r="L6" i="1" l="1"/>
</calcChain>
</file>

<file path=xl/sharedStrings.xml><?xml version="1.0" encoding="utf-8"?>
<sst xmlns="http://schemas.openxmlformats.org/spreadsheetml/2006/main" count="262" uniqueCount="178">
  <si>
    <t>Фрезеровка</t>
  </si>
  <si>
    <t>Декор</t>
  </si>
  <si>
    <t>Площадь (м2)</t>
  </si>
  <si>
    <t>Итого:</t>
  </si>
  <si>
    <t>Фрезеровки</t>
  </si>
  <si>
    <t>Стоимость м2</t>
  </si>
  <si>
    <t>Высота (мм.)</t>
  </si>
  <si>
    <t>Ширина (мм.)</t>
  </si>
  <si>
    <t>Толщина (мм.)</t>
  </si>
  <si>
    <t>Кол-во (шт.)</t>
  </si>
  <si>
    <t>Ориентировочная стоимость (руб.)</t>
  </si>
  <si>
    <t>Тип фасада</t>
  </si>
  <si>
    <t>Типы фасадов</t>
  </si>
  <si>
    <t>Фасад с плёнкой</t>
  </si>
  <si>
    <t>Декоры плёнок</t>
  </si>
  <si>
    <t>Группа</t>
  </si>
  <si>
    <t>Ст. (руб.)</t>
  </si>
  <si>
    <t>Группа фрезеровок</t>
  </si>
  <si>
    <t>Группа декоров плёнки</t>
  </si>
  <si>
    <t>Наименование</t>
  </si>
  <si>
    <t>Фасад с кромкой ПУР</t>
  </si>
  <si>
    <t>Фасад с кромкой Лазер</t>
  </si>
  <si>
    <t>Стоимость работ по кромке</t>
  </si>
  <si>
    <t>ПУР</t>
  </si>
  <si>
    <t>Лазер</t>
  </si>
  <si>
    <t>р/м.</t>
  </si>
  <si>
    <t>Кромка ПУР</t>
  </si>
  <si>
    <t>Стоимость кромки (р/м)</t>
  </si>
  <si>
    <t>Кромка Лазер</t>
  </si>
  <si>
    <t>Ячейка для замены данных</t>
  </si>
  <si>
    <t>-</t>
  </si>
  <si>
    <t>Коэффициент избытка</t>
  </si>
  <si>
    <t>Коэфф.избытка</t>
  </si>
  <si>
    <t>Приклеивание плёнки (р/м2)</t>
  </si>
  <si>
    <t>Толщина МДФ (мм.)</t>
  </si>
  <si>
    <t>Декоры МДФ для расчётов фасадов</t>
  </si>
  <si>
    <t>МДФ для плёночных фасадов</t>
  </si>
  <si>
    <t>Недопустимая толщина фасада</t>
  </si>
  <si>
    <t>Стоимость МДФ (р/м2)</t>
  </si>
  <si>
    <t>Кол-во фасадов (шт.):</t>
  </si>
  <si>
    <t>Общая площадь (м2):</t>
  </si>
  <si>
    <t>Общая стоимость (руб.):</t>
  </si>
  <si>
    <t>№</t>
  </si>
  <si>
    <t>Заказчик</t>
  </si>
  <si>
    <t>Номер телефона</t>
  </si>
  <si>
    <t>e-mail</t>
  </si>
  <si>
    <t>Примечание</t>
  </si>
  <si>
    <t>Телефон менеджера:</t>
  </si>
  <si>
    <t>e-mail для приёма заказов</t>
  </si>
  <si>
    <t>Номер заказа</t>
  </si>
  <si>
    <t>335 Белый глянец</t>
  </si>
  <si>
    <t>191 Белый глянец</t>
  </si>
  <si>
    <t>535 ДЮНА Муссон</t>
  </si>
  <si>
    <t>461 Мрамор Византийский</t>
  </si>
  <si>
    <t>462 Мрамор Античный</t>
  </si>
  <si>
    <t>476-2 Веллюто Бьянко</t>
  </si>
  <si>
    <t>478-2 Веллюто Ванила</t>
  </si>
  <si>
    <t>482-2 Веллюто Крема</t>
  </si>
  <si>
    <t>488-2 Веллюто Авокадо</t>
  </si>
  <si>
    <t>043-2 Белый матовый</t>
  </si>
  <si>
    <t>603 Орех Пекан медовый стронг</t>
  </si>
  <si>
    <t>604 Орех Пекан сливочный стронг</t>
  </si>
  <si>
    <t>599 Дуб Мавелла голд</t>
  </si>
  <si>
    <t>600 Дуб Мавелла милк</t>
  </si>
  <si>
    <t>601 Дуб Мавелла дарк</t>
  </si>
  <si>
    <t>562 Кашемир софт</t>
  </si>
  <si>
    <t>561 Тирамису софт</t>
  </si>
  <si>
    <t>179 Лебединый пух софт ZT-030</t>
  </si>
  <si>
    <t>477-1 Эко Джелато</t>
  </si>
  <si>
    <t>459 Дуб Крафт Табачный</t>
  </si>
  <si>
    <t>177 Темный пепел софт ZT-030</t>
  </si>
  <si>
    <t>560 Серый лед софт</t>
  </si>
  <si>
    <t>168 Дуб Кремовый ZTC-035</t>
  </si>
  <si>
    <t>300 Бетон Бромо ZTC-035</t>
  </si>
  <si>
    <t>541 СКАНДИ Графит</t>
  </si>
  <si>
    <t>419 Грозовое небо софт</t>
  </si>
  <si>
    <t>299 Бетон Монблан</t>
  </si>
  <si>
    <t>450 Санторини Белый</t>
  </si>
  <si>
    <t>165 Дуб Болотный ZTC-035</t>
  </si>
  <si>
    <t>588 Эвкалипт филиппинский</t>
  </si>
  <si>
    <t>590 Эвкалипт тасманский</t>
  </si>
  <si>
    <t>565 Дуб Флагстафф песочный</t>
  </si>
  <si>
    <t>591 Эвкалипт тасманский</t>
  </si>
  <si>
    <t>Минимальная площадь фасада</t>
  </si>
  <si>
    <t>Наценка %</t>
  </si>
  <si>
    <t>Наценка в р.</t>
  </si>
  <si>
    <t>Допустимые толщины (0 - 16 и более, 1 - 18 мм и более)</t>
  </si>
  <si>
    <t>fasad@lemakom.ru</t>
  </si>
  <si>
    <r>
      <t>1.</t>
    </r>
    <r>
      <rPr>
        <sz val="7"/>
        <color theme="1"/>
        <rFont val="Times New Roman"/>
        <family val="1"/>
        <charset val="204"/>
      </rPr>
      <t xml:space="preserve">       </t>
    </r>
    <r>
      <rPr>
        <sz val="11"/>
        <color theme="1"/>
        <rFont val="Calibri"/>
        <family val="2"/>
        <charset val="204"/>
        <scheme val="minor"/>
      </rPr>
      <t>Поля обязательные к заполнению «Заказчик», «Номер телефона», «e-mail»</t>
    </r>
  </si>
  <si>
    <t>В коллекции Вельвет шаг полос равен 25 мм, для сохранения этого шага необходимо рассчитывать ширину фасада по формуле X=25N-4. Где N-количество полос фрезеровки. В противном случае шаг будет меняться.</t>
  </si>
  <si>
    <r>
      <t>2.</t>
    </r>
    <r>
      <rPr>
        <sz val="7"/>
        <color theme="1"/>
        <rFont val="Times New Roman"/>
        <family val="1"/>
        <charset val="204"/>
      </rPr>
      <t xml:space="preserve">       </t>
    </r>
    <r>
      <rPr>
        <sz val="11"/>
        <color theme="1"/>
        <rFont val="Calibri"/>
        <family val="2"/>
        <charset val="204"/>
        <scheme val="minor"/>
      </rPr>
      <t>В строке таблицы выберите «Тип фасада». Если выбран «Фасад с пленкой», заполните поля «Фрезеровка» и  «Декор», если выбран «Фасад с кромкой», поле с фрезеровкой не заполняется.</t>
    </r>
  </si>
  <si>
    <r>
      <t>3.</t>
    </r>
    <r>
      <rPr>
        <sz val="7"/>
        <color theme="1"/>
        <rFont val="Times New Roman"/>
        <family val="1"/>
        <charset val="204"/>
      </rPr>
      <t xml:space="preserve">       </t>
    </r>
    <r>
      <rPr>
        <sz val="11"/>
        <color theme="1"/>
        <rFont val="Calibri"/>
        <family val="2"/>
        <charset val="204"/>
        <scheme val="minor"/>
      </rPr>
      <t>Заполнив поля «Высота», «Ширина», «Толщина», «Количество» так, чтобы не оставалось красных полей, вы получите стоимость.</t>
    </r>
  </si>
  <si>
    <r>
      <t>4.</t>
    </r>
    <r>
      <rPr>
        <sz val="7"/>
        <color theme="1"/>
        <rFont val="Times New Roman"/>
        <family val="1"/>
        <charset val="204"/>
      </rPr>
      <t xml:space="preserve">       </t>
    </r>
    <r>
      <rPr>
        <sz val="11"/>
        <color theme="1"/>
        <rFont val="Calibri"/>
        <family val="2"/>
        <charset val="204"/>
        <scheme val="minor"/>
      </rPr>
      <t>В одном бланке заказа можно оформлять неограниченное количество типов и декоров фасадов.</t>
    </r>
  </si>
  <si>
    <r>
      <t>5.</t>
    </r>
    <r>
      <rPr>
        <sz val="7"/>
        <color theme="1"/>
        <rFont val="Times New Roman"/>
        <family val="1"/>
        <charset val="204"/>
      </rPr>
      <t xml:space="preserve">       </t>
    </r>
    <r>
      <rPr>
        <sz val="11"/>
        <color theme="1"/>
        <rFont val="Calibri"/>
        <family val="2"/>
        <charset val="204"/>
        <scheme val="minor"/>
      </rPr>
      <t>При выборе фасадов с пленкой, необходимо ознакомиться с информацией: в какой толщине и декоре возможна данная фрезеровка.</t>
    </r>
  </si>
  <si>
    <t>S02</t>
  </si>
  <si>
    <t>S45</t>
  </si>
  <si>
    <t>K17</t>
  </si>
  <si>
    <t>K18</t>
  </si>
  <si>
    <t>K19</t>
  </si>
  <si>
    <t>K20</t>
  </si>
  <si>
    <t>K21</t>
  </si>
  <si>
    <t>V33</t>
  </si>
  <si>
    <t>V120L</t>
  </si>
  <si>
    <t>V120R</t>
  </si>
  <si>
    <t>V15</t>
  </si>
  <si>
    <t>V25</t>
  </si>
  <si>
    <t>M10</t>
  </si>
  <si>
    <t>M11</t>
  </si>
  <si>
    <t>M12</t>
  </si>
  <si>
    <t>M13</t>
  </si>
  <si>
    <t>M14</t>
  </si>
  <si>
    <t>M15</t>
  </si>
  <si>
    <t>M30</t>
  </si>
  <si>
    <t>M31</t>
  </si>
  <si>
    <t>S06</t>
  </si>
  <si>
    <t>Минимальный размер фасада 300х34 мм</t>
  </si>
  <si>
    <t>Максимальный размер фасада 2750х1150 мм</t>
  </si>
  <si>
    <t>Ограничения по толщине фасада заложено в бланке заказа, если поле толщины красного цвета, значит данная фрезеровка не возможна в этой толщине.</t>
  </si>
  <si>
    <t>533 ДЮНА Мистраль</t>
  </si>
  <si>
    <t>460 Мрамор Черный</t>
  </si>
  <si>
    <t>463 Мрамор Греческий</t>
  </si>
  <si>
    <t>485-2 Веллюто Ферро</t>
  </si>
  <si>
    <t>477-2 Веллюто Джелато</t>
  </si>
  <si>
    <t>479-2 Веллюто Латте</t>
  </si>
  <si>
    <t>480-2 Веллюто Мокко</t>
  </si>
  <si>
    <t>481-2 Веллюто Гляссе</t>
  </si>
  <si>
    <t>483-2 Веллюто Капучино</t>
  </si>
  <si>
    <t>484-2 Веллюто Кофе</t>
  </si>
  <si>
    <t>511-2 Веллюто Гриджио</t>
  </si>
  <si>
    <t>486-2 Веллюто Оскуро</t>
  </si>
  <si>
    <t>487-2 Веллюто Фисташка</t>
  </si>
  <si>
    <t>489-2 Веллюто Верде</t>
  </si>
  <si>
    <t>602 Орех Пекан шоколад стронг</t>
  </si>
  <si>
    <t>Белый глянец 068</t>
  </si>
  <si>
    <t>Белый матовый 068</t>
  </si>
  <si>
    <t>Базальт серый матовый 921</t>
  </si>
  <si>
    <t>Серый хром матовый 56C</t>
  </si>
  <si>
    <t>Крем матовый 730</t>
  </si>
  <si>
    <t>Визон матовый 732</t>
  </si>
  <si>
    <t>Чёрный матовый 723</t>
  </si>
  <si>
    <t>Бьянко глянец 647</t>
  </si>
  <si>
    <t>Серый делюкс глянец 6008</t>
  </si>
  <si>
    <t>Визон глянец 878</t>
  </si>
  <si>
    <t>Холодный серый глянец 6017</t>
  </si>
  <si>
    <t>Чёрный глянец 6002</t>
  </si>
  <si>
    <t>Направление текстуры по умолчанию параллельна высоте</t>
  </si>
  <si>
    <t>V18</t>
  </si>
  <si>
    <t>V26</t>
  </si>
  <si>
    <t>V27</t>
  </si>
  <si>
    <t>V30</t>
  </si>
  <si>
    <t>K16</t>
  </si>
  <si>
    <t>M16</t>
  </si>
  <si>
    <t>M17</t>
  </si>
  <si>
    <t>Файл</t>
  </si>
  <si>
    <t>Кол-во:</t>
  </si>
  <si>
    <t>Позиция:</t>
  </si>
  <si>
    <t>длина</t>
  </si>
  <si>
    <t>ширина</t>
  </si>
  <si>
    <t>текстура</t>
  </si>
  <si>
    <t>толщина</t>
  </si>
  <si>
    <t>QR</t>
  </si>
  <si>
    <t>L1</t>
  </si>
  <si>
    <t>L2</t>
  </si>
  <si>
    <t>W1</t>
  </si>
  <si>
    <t>W2</t>
  </si>
  <si>
    <t>Направление текстуры</t>
  </si>
  <si>
    <t>Высота</t>
  </si>
  <si>
    <t>S07</t>
  </si>
  <si>
    <t>M18</t>
  </si>
  <si>
    <t>S08</t>
  </si>
  <si>
    <t>M11V</t>
  </si>
  <si>
    <t>M11V1</t>
  </si>
  <si>
    <t>M15V</t>
  </si>
  <si>
    <t>M15V1</t>
  </si>
  <si>
    <t>V10</t>
  </si>
  <si>
    <t>v11</t>
  </si>
  <si>
    <t>Индивидуальная фрезеровка</t>
  </si>
  <si>
    <t>623 Дуб Сиена янтарный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</si>
</sst>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7"/>
      <color theme="1"/>
      <name val="Times New Roman"/>
      <family val="1"/>
      <charset val="204"/>
    </font>
    <font>
      <sz val="12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wrapText="1"/>
    </xf>
    <xf numFmtId="0" fontId="0" fillId="2" borderId="1" xfId="0" applyFill="1" applyBorder="1"/>
    <xf numFmtId="0" fontId="0" fillId="2" borderId="0" xfId="0" applyFill="1" applyAlignment="1">
      <alignment horizontal="center" vertical="center"/>
    </xf>
    <xf numFmtId="0" fontId="0" fillId="0" borderId="1" xfId="0" applyBorder="1"/>
    <xf numFmtId="0" fontId="0" fillId="3" borderId="1" xfId="0" applyFill="1" applyBorder="1" applyAlignment="1">
      <alignment wrapText="1"/>
    </xf>
    <xf numFmtId="0" fontId="0" fillId="4" borderId="0" xfId="0" applyFill="1"/>
    <xf numFmtId="0" fontId="0" fillId="4" borderId="2" xfId="0" applyFill="1" applyBorder="1"/>
    <xf numFmtId="0" fontId="0" fillId="4" borderId="1" xfId="0" applyFill="1" applyBorder="1"/>
    <xf numFmtId="0" fontId="3" fillId="0" borderId="0" xfId="0" applyFont="1"/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0" fontId="5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0" fillId="7" borderId="0" xfId="0" applyFill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0" fontId="3" fillId="6" borderId="1" xfId="0" applyFont="1" applyFill="1" applyBorder="1" applyAlignment="1">
      <alignment horizontal="right" vertical="center"/>
    </xf>
    <xf numFmtId="0" fontId="3" fillId="6" borderId="1" xfId="0" applyFont="1" applyFill="1" applyBorder="1" applyAlignment="1">
      <alignment horizontal="right"/>
    </xf>
    <xf numFmtId="0" fontId="0" fillId="0" borderId="1" xfId="0" applyBorder="1" applyAlignment="1">
      <alignment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2" borderId="0" xfId="0" applyFill="1"/>
    <xf numFmtId="0" fontId="0" fillId="4" borderId="1" xfId="0" applyFill="1" applyBorder="1" applyAlignment="1">
      <alignment horizontal="right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 wrapText="1" indent="5"/>
    </xf>
    <xf numFmtId="0" fontId="0" fillId="0" borderId="0" xfId="0" applyAlignment="1">
      <alignment horizontal="left" vertical="center" wrapText="1" indent="3"/>
    </xf>
    <xf numFmtId="0" fontId="3" fillId="6" borderId="4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/>
    <xf numFmtId="0" fontId="4" fillId="7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 applyProtection="1">
      <alignment horizontal="center"/>
      <protection locked="0"/>
    </xf>
    <xf numFmtId="0" fontId="5" fillId="7" borderId="3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right"/>
    </xf>
    <xf numFmtId="0" fontId="3" fillId="7" borderId="1" xfId="0" applyFont="1" applyFill="1" applyBorder="1" applyAlignment="1">
      <alignment horizontal="center"/>
    </xf>
    <xf numFmtId="0" fontId="6" fillId="7" borderId="1" xfId="1" applyFill="1" applyBorder="1" applyAlignment="1" applyProtection="1">
      <alignment horizontal="center"/>
    </xf>
    <xf numFmtId="0" fontId="3" fillId="0" borderId="4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1" xfId="0" applyBorder="1" applyAlignment="1">
      <alignment horizontal="center" wrapText="1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/>
    </xf>
  </cellXfs>
  <cellStyles count="2">
    <cellStyle name="Гиперссылка" xfId="1" builtinId="8"/>
    <cellStyle name="Обычный" xfId="0" builtinId="0"/>
  </cellStyles>
  <dxfs count="10"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8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149854</xdr:colOff>
      <xdr:row>0</xdr:row>
      <xdr:rowOff>0</xdr:rowOff>
    </xdr:from>
    <xdr:to>
      <xdr:col>11</xdr:col>
      <xdr:colOff>1445494</xdr:colOff>
      <xdr:row>2</xdr:row>
      <xdr:rowOff>124918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9D4AB4C-72CA-4772-A8C5-29591666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9339" y="0"/>
          <a:ext cx="1295640" cy="517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28161</xdr:colOff>
      <xdr:row>39</xdr:row>
      <xdr:rowOff>155298</xdr:rowOff>
    </xdr:from>
    <xdr:to>
      <xdr:col>17</xdr:col>
      <xdr:colOff>446972</xdr:colOff>
      <xdr:row>59</xdr:row>
      <xdr:rowOff>89766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F604ECA-B987-432C-A667-51B01C6F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561" y="7584798"/>
          <a:ext cx="5295611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165652</xdr:colOff>
      <xdr:row>59</xdr:row>
      <xdr:rowOff>85727</xdr:rowOff>
    </xdr:from>
    <xdr:to>
      <xdr:col>9</xdr:col>
      <xdr:colOff>9650</xdr:colOff>
      <xdr:row>79</xdr:row>
      <xdr:rowOff>20195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FFAE5EA-AE5C-4828-ABCA-8C7B4755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2" y="11325227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8</xdr:col>
      <xdr:colOff>596348</xdr:colOff>
      <xdr:row>59</xdr:row>
      <xdr:rowOff>90282</xdr:rowOff>
    </xdr:from>
    <xdr:to>
      <xdr:col>17</xdr:col>
      <xdr:colOff>402246</xdr:colOff>
      <xdr:row>79</xdr:row>
      <xdr:rowOff>24750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5B2455A-0670-42DB-BA50-1614490B7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3148" y="11329782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115957</xdr:colOff>
      <xdr:row>78</xdr:row>
      <xdr:rowOff>180975</xdr:rowOff>
    </xdr:from>
    <xdr:to>
      <xdr:col>8</xdr:col>
      <xdr:colOff>531455</xdr:colOff>
      <xdr:row>98</xdr:row>
      <xdr:rowOff>112534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EB2EE1C-AEDE-460D-A0CB-E2CC7F26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7" y="15039975"/>
          <a:ext cx="5292298" cy="3741559"/>
        </a:xfrm>
        <a:prstGeom prst="rect">
          <a:avLst/>
        </a:prstGeom>
      </xdr:spPr>
    </xdr:pic>
    <xdr:clientData/>
  </xdr:twoCellAnchor>
  <xdr:twoCellAnchor editAs="oneCell">
    <xdr:from>
      <xdr:col>8</xdr:col>
      <xdr:colOff>530088</xdr:colOff>
      <xdr:row>79</xdr:row>
      <xdr:rowOff>3313</xdr:rowOff>
    </xdr:from>
    <xdr:to>
      <xdr:col>17</xdr:col>
      <xdr:colOff>344715</xdr:colOff>
      <xdr:row>98</xdr:row>
      <xdr:rowOff>128281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7C6C1D-DA73-42DE-8F9C-EF6F52C33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6888" y="15052813"/>
          <a:ext cx="5301027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165652</xdr:colOff>
      <xdr:row>98</xdr:row>
      <xdr:rowOff>115957</xdr:rowOff>
    </xdr:from>
    <xdr:to>
      <xdr:col>9</xdr:col>
      <xdr:colOff>9650</xdr:colOff>
      <xdr:row>118</xdr:row>
      <xdr:rowOff>50425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E40C74D-E324-42DA-9D71-FB885099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2" y="18784957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8</xdr:col>
      <xdr:colOff>554935</xdr:colOff>
      <xdr:row>98</xdr:row>
      <xdr:rowOff>114300</xdr:rowOff>
    </xdr:from>
    <xdr:to>
      <xdr:col>17</xdr:col>
      <xdr:colOff>360833</xdr:colOff>
      <xdr:row>118</xdr:row>
      <xdr:rowOff>48768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0ED26AB-421B-40E2-9D82-A237F794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735" y="18783300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165652</xdr:colOff>
      <xdr:row>118</xdr:row>
      <xdr:rowOff>84483</xdr:rowOff>
    </xdr:from>
    <xdr:to>
      <xdr:col>9</xdr:col>
      <xdr:colOff>9650</xdr:colOff>
      <xdr:row>138</xdr:row>
      <xdr:rowOff>18951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BC7CD25-6507-4385-BE95-D50148026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2" y="22563483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8</xdr:col>
      <xdr:colOff>548308</xdr:colOff>
      <xdr:row>118</xdr:row>
      <xdr:rowOff>46382</xdr:rowOff>
    </xdr:from>
    <xdr:to>
      <xdr:col>17</xdr:col>
      <xdr:colOff>354206</xdr:colOff>
      <xdr:row>137</xdr:row>
      <xdr:rowOff>171350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E01FBB7-6BF7-41C7-81B3-0280EBAE5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5108" y="22525382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149087</xdr:colOff>
      <xdr:row>138</xdr:row>
      <xdr:rowOff>29818</xdr:rowOff>
    </xdr:from>
    <xdr:to>
      <xdr:col>8</xdr:col>
      <xdr:colOff>564585</xdr:colOff>
      <xdr:row>157</xdr:row>
      <xdr:rowOff>154786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A1A97A5-5D24-41E8-9B89-D3EF4D085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87" y="26318818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8</xdr:col>
      <xdr:colOff>551622</xdr:colOff>
      <xdr:row>137</xdr:row>
      <xdr:rowOff>157370</xdr:rowOff>
    </xdr:from>
    <xdr:to>
      <xdr:col>17</xdr:col>
      <xdr:colOff>357520</xdr:colOff>
      <xdr:row>157</xdr:row>
      <xdr:rowOff>91838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865826B-ED87-4B78-AC51-53BDDA0B8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8422" y="26255870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91109</xdr:colOff>
      <xdr:row>197</xdr:row>
      <xdr:rowOff>6625</xdr:rowOff>
    </xdr:from>
    <xdr:to>
      <xdr:col>8</xdr:col>
      <xdr:colOff>506607</xdr:colOff>
      <xdr:row>216</xdr:row>
      <xdr:rowOff>131593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2CF12D5-04D4-4CF9-8BB3-CEAC29E47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9" y="37535125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257</xdr:row>
      <xdr:rowOff>0</xdr:rowOff>
    </xdr:from>
    <xdr:to>
      <xdr:col>8</xdr:col>
      <xdr:colOff>529798</xdr:colOff>
      <xdr:row>276</xdr:row>
      <xdr:rowOff>124968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CF0E50B-908F-43B6-9824-FF8043F4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8958500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514350</xdr:colOff>
      <xdr:row>276</xdr:row>
      <xdr:rowOff>180975</xdr:rowOff>
    </xdr:from>
    <xdr:to>
      <xdr:col>17</xdr:col>
      <xdr:colOff>320248</xdr:colOff>
      <xdr:row>296</xdr:row>
      <xdr:rowOff>115443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3B3BB79-7ACE-438D-9F16-37DD7D7A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52758975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316</xdr:row>
      <xdr:rowOff>1</xdr:rowOff>
    </xdr:from>
    <xdr:to>
      <xdr:col>8</xdr:col>
      <xdr:colOff>472648</xdr:colOff>
      <xdr:row>335</xdr:row>
      <xdr:rowOff>122060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75BD7D5-FB93-4F6F-B614-ED2297366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198001"/>
          <a:ext cx="5292298" cy="3741559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504825</xdr:colOff>
      <xdr:row>316</xdr:row>
      <xdr:rowOff>0</xdr:rowOff>
    </xdr:from>
    <xdr:to>
      <xdr:col>17</xdr:col>
      <xdr:colOff>310723</xdr:colOff>
      <xdr:row>335</xdr:row>
      <xdr:rowOff>124968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8E73AB9-B6CC-45F7-BE14-D0FF2430C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60198000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39</xdr:row>
      <xdr:rowOff>39342</xdr:rowOff>
    </xdr:from>
    <xdr:to>
      <xdr:col>9</xdr:col>
      <xdr:colOff>4676</xdr:colOff>
      <xdr:row>58</xdr:row>
      <xdr:rowOff>164318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40E2EFD-C3EC-42A4-8F0F-EAB08881F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70" y="7468842"/>
          <a:ext cx="5295606" cy="37444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76200</xdr:rowOff>
    </xdr:from>
    <xdr:to>
      <xdr:col>8</xdr:col>
      <xdr:colOff>495006</xdr:colOff>
      <xdr:row>20</xdr:row>
      <xdr:rowOff>10676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38E17E9-B201-47DB-950D-0FF9563FE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"/>
          <a:ext cx="5295606" cy="3744476"/>
        </a:xfrm>
        <a:prstGeom prst="rect">
          <a:avLst/>
        </a:prstGeom>
      </xdr:spPr>
    </xdr:pic>
    <xdr:clientData/>
  </xdr:twoCellAnchor>
  <xdr:twoCellAnchor editAs="oneCell">
    <xdr:from>
      <xdr:col>8</xdr:col>
      <xdr:colOff>535057</xdr:colOff>
      <xdr:row>0</xdr:row>
      <xdr:rowOff>46383</xdr:rowOff>
    </xdr:from>
    <xdr:to>
      <xdr:col>17</xdr:col>
      <xdr:colOff>344263</xdr:colOff>
      <xdr:row>19</xdr:row>
      <xdr:rowOff>171359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FF11D13-D204-4E80-BC84-4588C34D1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1857" y="46383"/>
          <a:ext cx="5295606" cy="3744476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</xdr:colOff>
      <xdr:row>20</xdr:row>
      <xdr:rowOff>26504</xdr:rowOff>
    </xdr:from>
    <xdr:to>
      <xdr:col>8</xdr:col>
      <xdr:colOff>468501</xdr:colOff>
      <xdr:row>39</xdr:row>
      <xdr:rowOff>151480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8F4ACE2-5A22-4B79-8EAC-C750E62A4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" y="3836504"/>
          <a:ext cx="5295606" cy="3744476"/>
        </a:xfrm>
        <a:prstGeom prst="rect">
          <a:avLst/>
        </a:prstGeom>
      </xdr:spPr>
    </xdr:pic>
    <xdr:clientData/>
  </xdr:twoCellAnchor>
  <xdr:twoCellAnchor editAs="oneCell">
    <xdr:from>
      <xdr:col>8</xdr:col>
      <xdr:colOff>568186</xdr:colOff>
      <xdr:row>20</xdr:row>
      <xdr:rowOff>11594</xdr:rowOff>
    </xdr:from>
    <xdr:to>
      <xdr:col>17</xdr:col>
      <xdr:colOff>375258</xdr:colOff>
      <xdr:row>39</xdr:row>
      <xdr:rowOff>136570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4ED787B2-C675-4E52-A29A-B62F10D3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4986" y="3821594"/>
          <a:ext cx="5293472" cy="374447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216</xdr:row>
      <xdr:rowOff>185057</xdr:rowOff>
    </xdr:from>
    <xdr:to>
      <xdr:col>8</xdr:col>
      <xdr:colOff>519499</xdr:colOff>
      <xdr:row>236</xdr:row>
      <xdr:rowOff>119533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C8DFE33-893B-4A40-951E-238BF8EC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1333057"/>
          <a:ext cx="5260228" cy="3744476"/>
        </a:xfrm>
        <a:prstGeom prst="rect">
          <a:avLst/>
        </a:prstGeom>
      </xdr:spPr>
    </xdr:pic>
    <xdr:clientData/>
  </xdr:twoCellAnchor>
  <xdr:twoCellAnchor editAs="oneCell">
    <xdr:from>
      <xdr:col>8</xdr:col>
      <xdr:colOff>518432</xdr:colOff>
      <xdr:row>216</xdr:row>
      <xdr:rowOff>152401</xdr:rowOff>
    </xdr:from>
    <xdr:to>
      <xdr:col>17</xdr:col>
      <xdr:colOff>324916</xdr:colOff>
      <xdr:row>236</xdr:row>
      <xdr:rowOff>86877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2E0D21B-93D8-4459-B4A0-88661582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5232" y="41300401"/>
          <a:ext cx="5292884" cy="374447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236</xdr:row>
      <xdr:rowOff>114300</xdr:rowOff>
    </xdr:from>
    <xdr:to>
      <xdr:col>8</xdr:col>
      <xdr:colOff>530972</xdr:colOff>
      <xdr:row>256</xdr:row>
      <xdr:rowOff>48776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737A28C-A7E4-4F76-906E-11DE142FC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5072300"/>
          <a:ext cx="5293472" cy="3744476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236</xdr:row>
      <xdr:rowOff>123825</xdr:rowOff>
    </xdr:from>
    <xdr:to>
      <xdr:col>17</xdr:col>
      <xdr:colOff>330947</xdr:colOff>
      <xdr:row>256</xdr:row>
      <xdr:rowOff>58301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7F60BF48-D129-4664-B93A-B1922EB18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45081825"/>
          <a:ext cx="5293472" cy="3744476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256</xdr:row>
      <xdr:rowOff>114300</xdr:rowOff>
    </xdr:from>
    <xdr:to>
      <xdr:col>17</xdr:col>
      <xdr:colOff>333081</xdr:colOff>
      <xdr:row>276</xdr:row>
      <xdr:rowOff>48776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8BED343-4FCE-40AE-8D33-84089B34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48882300"/>
          <a:ext cx="5295606" cy="37444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276</xdr:row>
      <xdr:rowOff>114300</xdr:rowOff>
    </xdr:from>
    <xdr:to>
      <xdr:col>8</xdr:col>
      <xdr:colOff>475956</xdr:colOff>
      <xdr:row>296</xdr:row>
      <xdr:rowOff>48776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96B0ACE-E7D7-4E57-B0A1-DA158662D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2692300"/>
          <a:ext cx="5295606" cy="37444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296</xdr:row>
      <xdr:rowOff>139563</xdr:rowOff>
    </xdr:from>
    <xdr:to>
      <xdr:col>8</xdr:col>
      <xdr:colOff>464297</xdr:colOff>
      <xdr:row>316</xdr:row>
      <xdr:rowOff>71905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6477543-351E-460B-AE16-F9CD03A5B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6527563"/>
          <a:ext cx="5293472" cy="3742342"/>
        </a:xfrm>
        <a:prstGeom prst="rect">
          <a:avLst/>
        </a:prstGeom>
      </xdr:spPr>
    </xdr:pic>
    <xdr:clientData/>
  </xdr:twoCellAnchor>
  <xdr:twoCellAnchor editAs="oneCell">
    <xdr:from>
      <xdr:col>8</xdr:col>
      <xdr:colOff>506896</xdr:colOff>
      <xdr:row>197</xdr:row>
      <xdr:rowOff>19879</xdr:rowOff>
    </xdr:from>
    <xdr:to>
      <xdr:col>17</xdr:col>
      <xdr:colOff>312794</xdr:colOff>
      <xdr:row>216</xdr:row>
      <xdr:rowOff>144847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FDE1FC4-1325-4039-B38A-6D83C1D8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3696" y="37548379"/>
          <a:ext cx="5292298" cy="3744468"/>
        </a:xfrm>
        <a:prstGeom prst="rect">
          <a:avLst/>
        </a:prstGeom>
      </xdr:spPr>
    </xdr:pic>
    <xdr:clientData/>
  </xdr:twoCellAnchor>
  <xdr:twoCellAnchor editAs="oneCell">
    <xdr:from>
      <xdr:col>0</xdr:col>
      <xdr:colOff>91109</xdr:colOff>
      <xdr:row>177</xdr:row>
      <xdr:rowOff>57978</xdr:rowOff>
    </xdr:from>
    <xdr:to>
      <xdr:col>8</xdr:col>
      <xdr:colOff>509915</xdr:colOff>
      <xdr:row>196</xdr:row>
      <xdr:rowOff>182954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2623812-D387-4FF3-A266-93F962173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9" y="33776478"/>
          <a:ext cx="5295606" cy="3744476"/>
        </a:xfrm>
        <a:prstGeom prst="rect">
          <a:avLst/>
        </a:prstGeom>
      </xdr:spPr>
    </xdr:pic>
    <xdr:clientData/>
  </xdr:twoCellAnchor>
  <xdr:twoCellAnchor editAs="oneCell">
    <xdr:from>
      <xdr:col>8</xdr:col>
      <xdr:colOff>493643</xdr:colOff>
      <xdr:row>177</xdr:row>
      <xdr:rowOff>48040</xdr:rowOff>
    </xdr:from>
    <xdr:to>
      <xdr:col>17</xdr:col>
      <xdr:colOff>302849</xdr:colOff>
      <xdr:row>196</xdr:row>
      <xdr:rowOff>170882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52F5298-BE7D-4F7D-A7C6-8FDA7D41E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0443" y="33766540"/>
          <a:ext cx="5295606" cy="3742342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132522</xdr:colOff>
      <xdr:row>157</xdr:row>
      <xdr:rowOff>66261</xdr:rowOff>
    </xdr:from>
    <xdr:to>
      <xdr:col>8</xdr:col>
      <xdr:colOff>551328</xdr:colOff>
      <xdr:row>177</xdr:row>
      <xdr:rowOff>737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59C4EC49-1BF1-4230-8965-7A5E1D5B4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22" y="29974761"/>
          <a:ext cx="5295606" cy="3744476"/>
        </a:xfrm>
        <a:prstGeom prst="rect">
          <a:avLst/>
        </a:prstGeom>
      </xdr:spPr>
    </xdr:pic>
    <xdr:clientData/>
  </xdr:twoCellAnchor>
  <xdr:twoCellAnchor editAs="oneCell">
    <xdr:from>
      <xdr:col>8</xdr:col>
      <xdr:colOff>556592</xdr:colOff>
      <xdr:row>157</xdr:row>
      <xdr:rowOff>41414</xdr:rowOff>
    </xdr:from>
    <xdr:to>
      <xdr:col>17</xdr:col>
      <xdr:colOff>327698</xdr:colOff>
      <xdr:row>176</xdr:row>
      <xdr:rowOff>166390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6D488C6-93E1-43A4-B3CE-284CFA26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3392" y="29949914"/>
          <a:ext cx="5257506" cy="3744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ilc/Downloads/formazakaza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Форма заказа"/>
      <sheetName val="Фрезеровки"/>
      <sheetName val="Данные ПЛЁНКА"/>
      <sheetName val="Данные МДФ"/>
      <sheetName val="CSV"/>
      <sheetName val="Расчёты"/>
    </sheetNames>
    <sheetDataSet>
      <sheetData sheetId="0"/>
      <sheetData sheetId="1"/>
      <sheetData sheetId="2"/>
      <sheetData sheetId="3">
        <row r="2">
          <cell r="J2">
            <v>2400</v>
          </cell>
        </row>
        <row r="3">
          <cell r="J3">
            <v>1.4</v>
          </cell>
        </row>
        <row r="5">
          <cell r="B5" t="str">
            <v>Фасад с плёнкой</v>
          </cell>
          <cell r="D5" t="str">
            <v>S02</v>
          </cell>
          <cell r="E5">
            <v>1</v>
          </cell>
          <cell r="F5">
            <v>500</v>
          </cell>
          <cell r="G5">
            <v>0</v>
          </cell>
          <cell r="H5" t="str">
            <v>043-2 Белый матовый</v>
          </cell>
          <cell r="I5">
            <v>1</v>
          </cell>
          <cell r="J5">
            <v>389</v>
          </cell>
        </row>
        <row r="6">
          <cell r="B6" t="str">
            <v>Фасад с кромкой ПУР</v>
          </cell>
          <cell r="D6" t="str">
            <v>S06</v>
          </cell>
          <cell r="E6">
            <v>1</v>
          </cell>
          <cell r="F6">
            <v>500</v>
          </cell>
          <cell r="G6">
            <v>0</v>
          </cell>
          <cell r="H6" t="str">
            <v>165 Дуб Болотный ZTC-035</v>
          </cell>
          <cell r="I6">
            <v>3</v>
          </cell>
          <cell r="J6">
            <v>418</v>
          </cell>
        </row>
        <row r="7">
          <cell r="B7" t="str">
            <v>Фасад с кромкой Лазер</v>
          </cell>
          <cell r="D7" t="str">
            <v>S07</v>
          </cell>
          <cell r="E7">
            <v>1</v>
          </cell>
          <cell r="F7">
            <v>500</v>
          </cell>
          <cell r="G7">
            <v>0</v>
          </cell>
          <cell r="H7" t="str">
            <v>168 Дуб Кремовый ZTC-035</v>
          </cell>
          <cell r="I7">
            <v>3</v>
          </cell>
          <cell r="J7">
            <v>418</v>
          </cell>
        </row>
        <row r="8">
          <cell r="D8" t="str">
            <v>S08</v>
          </cell>
          <cell r="E8">
            <v>1</v>
          </cell>
          <cell r="F8">
            <v>500</v>
          </cell>
          <cell r="G8">
            <v>0</v>
          </cell>
          <cell r="H8" t="str">
            <v>177 Темный пепел софт ZT-030</v>
          </cell>
          <cell r="I8">
            <v>9</v>
          </cell>
          <cell r="J8">
            <v>534</v>
          </cell>
        </row>
        <row r="9">
          <cell r="D9" t="str">
            <v>S45</v>
          </cell>
          <cell r="E9">
            <v>1</v>
          </cell>
          <cell r="F9">
            <v>500</v>
          </cell>
          <cell r="G9">
            <v>0</v>
          </cell>
          <cell r="H9" t="str">
            <v>179 Лебединый пух софт ZT-030</v>
          </cell>
          <cell r="I9">
            <v>9</v>
          </cell>
          <cell r="J9">
            <v>534</v>
          </cell>
        </row>
        <row r="10">
          <cell r="D10" t="str">
            <v>K16</v>
          </cell>
          <cell r="E10">
            <v>2</v>
          </cell>
          <cell r="F10">
            <v>1300</v>
          </cell>
          <cell r="G10">
            <v>0</v>
          </cell>
          <cell r="H10" t="str">
            <v>191 Белый глянец</v>
          </cell>
          <cell r="I10">
            <v>1</v>
          </cell>
          <cell r="J10">
            <v>389</v>
          </cell>
        </row>
        <row r="11">
          <cell r="D11" t="str">
            <v>M10</v>
          </cell>
          <cell r="E11">
            <v>3</v>
          </cell>
          <cell r="F11">
            <v>2100</v>
          </cell>
          <cell r="G11">
            <v>0</v>
          </cell>
          <cell r="H11" t="str">
            <v>299 Бетон Монблан</v>
          </cell>
          <cell r="I11">
            <v>2</v>
          </cell>
          <cell r="J11">
            <v>403</v>
          </cell>
        </row>
        <row r="12">
          <cell r="D12" t="str">
            <v>M11</v>
          </cell>
          <cell r="E12">
            <v>3</v>
          </cell>
          <cell r="F12">
            <v>2100</v>
          </cell>
          <cell r="G12">
            <v>0</v>
          </cell>
          <cell r="H12" t="str">
            <v>300 Бетон Бромо ZTC-035</v>
          </cell>
          <cell r="I12">
            <v>2</v>
          </cell>
          <cell r="J12">
            <v>403</v>
          </cell>
        </row>
        <row r="13">
          <cell r="D13" t="str">
            <v>M11V</v>
          </cell>
          <cell r="E13">
            <v>3</v>
          </cell>
          <cell r="F13">
            <v>2100</v>
          </cell>
          <cell r="G13">
            <v>0</v>
          </cell>
          <cell r="H13" t="str">
            <v>335 Белый глянец</v>
          </cell>
          <cell r="I13">
            <v>8</v>
          </cell>
          <cell r="J13">
            <v>472</v>
          </cell>
        </row>
        <row r="14">
          <cell r="D14" t="str">
            <v>M11V1</v>
          </cell>
          <cell r="E14">
            <v>3</v>
          </cell>
          <cell r="F14">
            <v>2100</v>
          </cell>
          <cell r="G14">
            <v>0</v>
          </cell>
          <cell r="H14" t="str">
            <v>419 Грозовое небо софт</v>
          </cell>
          <cell r="I14">
            <v>9</v>
          </cell>
          <cell r="J14">
            <v>534</v>
          </cell>
        </row>
        <row r="15">
          <cell r="C15">
            <v>7.0000000000000007E-2</v>
          </cell>
          <cell r="D15" t="str">
            <v>M12</v>
          </cell>
          <cell r="E15">
            <v>3</v>
          </cell>
          <cell r="F15">
            <v>2100</v>
          </cell>
          <cell r="G15">
            <v>0</v>
          </cell>
          <cell r="H15" t="str">
            <v>450 Санторини Белый</v>
          </cell>
          <cell r="I15">
            <v>1</v>
          </cell>
          <cell r="J15">
            <v>389</v>
          </cell>
        </row>
        <row r="16">
          <cell r="D16" t="str">
            <v>M13</v>
          </cell>
          <cell r="E16">
            <v>3</v>
          </cell>
          <cell r="F16">
            <v>2100</v>
          </cell>
          <cell r="G16">
            <v>1</v>
          </cell>
          <cell r="H16" t="str">
            <v>459 Дуб Крафт Табачный</v>
          </cell>
          <cell r="I16">
            <v>1</v>
          </cell>
          <cell r="J16">
            <v>389</v>
          </cell>
        </row>
        <row r="17">
          <cell r="C17">
            <v>20</v>
          </cell>
          <cell r="D17" t="str">
            <v>M14</v>
          </cell>
          <cell r="E17">
            <v>3</v>
          </cell>
          <cell r="F17">
            <v>2100</v>
          </cell>
          <cell r="G17">
            <v>1</v>
          </cell>
          <cell r="H17" t="str">
            <v>460 Мрамор Черный</v>
          </cell>
          <cell r="I17">
            <v>1</v>
          </cell>
          <cell r="J17">
            <v>389</v>
          </cell>
        </row>
        <row r="18">
          <cell r="C18">
            <v>100</v>
          </cell>
          <cell r="D18" t="str">
            <v>M15</v>
          </cell>
          <cell r="E18">
            <v>3</v>
          </cell>
          <cell r="F18">
            <v>2100</v>
          </cell>
          <cell r="G18">
            <v>1</v>
          </cell>
          <cell r="H18" t="str">
            <v>461 Мрамор Византийский</v>
          </cell>
          <cell r="I18">
            <v>1</v>
          </cell>
          <cell r="J18">
            <v>389</v>
          </cell>
        </row>
        <row r="19">
          <cell r="D19" t="str">
            <v>M15V</v>
          </cell>
          <cell r="E19">
            <v>3</v>
          </cell>
          <cell r="F19">
            <v>2100</v>
          </cell>
          <cell r="G19">
            <v>1</v>
          </cell>
          <cell r="H19" t="str">
            <v>462 Мрамор Античный</v>
          </cell>
          <cell r="I19">
            <v>1</v>
          </cell>
          <cell r="J19">
            <v>389</v>
          </cell>
        </row>
        <row r="20">
          <cell r="D20" t="str">
            <v>M15V1</v>
          </cell>
          <cell r="E20">
            <v>3</v>
          </cell>
          <cell r="F20">
            <v>2100</v>
          </cell>
          <cell r="G20">
            <v>1</v>
          </cell>
          <cell r="H20" t="str">
            <v>463 Мрамор Греческий</v>
          </cell>
          <cell r="I20">
            <v>1</v>
          </cell>
          <cell r="J20">
            <v>389</v>
          </cell>
        </row>
        <row r="21">
          <cell r="D21" t="str">
            <v>M16</v>
          </cell>
          <cell r="E21">
            <v>3</v>
          </cell>
          <cell r="F21">
            <v>2100</v>
          </cell>
          <cell r="G21">
            <v>1</v>
          </cell>
          <cell r="H21" t="str">
            <v>476-2 Веллюто Бьянко</v>
          </cell>
          <cell r="I21">
            <v>1</v>
          </cell>
          <cell r="J21">
            <v>389</v>
          </cell>
        </row>
        <row r="22">
          <cell r="D22" t="str">
            <v>M17</v>
          </cell>
          <cell r="E22">
            <v>3</v>
          </cell>
          <cell r="F22">
            <v>2100</v>
          </cell>
          <cell r="G22">
            <v>1</v>
          </cell>
          <cell r="H22" t="str">
            <v>477-1 Эко Джелато</v>
          </cell>
          <cell r="I22">
            <v>3</v>
          </cell>
          <cell r="J22">
            <v>418</v>
          </cell>
        </row>
        <row r="23">
          <cell r="D23" t="str">
            <v>M18</v>
          </cell>
          <cell r="E23">
            <v>3</v>
          </cell>
          <cell r="F23">
            <v>2100</v>
          </cell>
          <cell r="G23">
            <v>1</v>
          </cell>
          <cell r="H23" t="str">
            <v>477-2 Веллюто Джелато</v>
          </cell>
          <cell r="I23">
            <v>1</v>
          </cell>
          <cell r="J23">
            <v>389</v>
          </cell>
        </row>
        <row r="24">
          <cell r="D24" t="str">
            <v>M30</v>
          </cell>
          <cell r="E24">
            <v>3</v>
          </cell>
          <cell r="F24">
            <v>2100</v>
          </cell>
          <cell r="G24">
            <v>1</v>
          </cell>
          <cell r="H24" t="str">
            <v>478-2 Веллюто Ванила</v>
          </cell>
          <cell r="I24">
            <v>1</v>
          </cell>
          <cell r="J24">
            <v>389</v>
          </cell>
        </row>
        <row r="25">
          <cell r="D25" t="str">
            <v>M31</v>
          </cell>
          <cell r="E25">
            <v>3</v>
          </cell>
          <cell r="F25">
            <v>2100</v>
          </cell>
          <cell r="G25">
            <v>1</v>
          </cell>
          <cell r="H25" t="str">
            <v>479-2 Веллюто Латте</v>
          </cell>
          <cell r="I25">
            <v>1</v>
          </cell>
          <cell r="J25">
            <v>389</v>
          </cell>
        </row>
        <row r="26">
          <cell r="D26" t="str">
            <v>K16</v>
          </cell>
          <cell r="E26">
            <v>2</v>
          </cell>
          <cell r="F26">
            <v>1300</v>
          </cell>
          <cell r="G26">
            <v>0</v>
          </cell>
          <cell r="H26" t="str">
            <v>480-2 Веллюто Мокко</v>
          </cell>
          <cell r="I26">
            <v>1</v>
          </cell>
          <cell r="J26">
            <v>389</v>
          </cell>
        </row>
        <row r="27">
          <cell r="D27" t="str">
            <v>K17</v>
          </cell>
          <cell r="E27">
            <v>2</v>
          </cell>
          <cell r="F27">
            <v>1300</v>
          </cell>
          <cell r="G27">
            <v>0</v>
          </cell>
          <cell r="H27" t="str">
            <v>481-2 Веллюто Гляссе</v>
          </cell>
          <cell r="I27">
            <v>1</v>
          </cell>
          <cell r="J27">
            <v>389</v>
          </cell>
        </row>
        <row r="28">
          <cell r="D28" t="str">
            <v>K18</v>
          </cell>
          <cell r="E28">
            <v>2</v>
          </cell>
          <cell r="F28">
            <v>1300</v>
          </cell>
          <cell r="G28">
            <v>0</v>
          </cell>
          <cell r="H28" t="str">
            <v>482-2 Веллюто Крема</v>
          </cell>
          <cell r="I28">
            <v>1</v>
          </cell>
          <cell r="J28">
            <v>389</v>
          </cell>
        </row>
        <row r="29">
          <cell r="D29" t="str">
            <v>K19</v>
          </cell>
          <cell r="E29">
            <v>2</v>
          </cell>
          <cell r="F29">
            <v>1300</v>
          </cell>
          <cell r="G29">
            <v>0</v>
          </cell>
          <cell r="H29" t="str">
            <v>483-2 Веллюто Капучино</v>
          </cell>
          <cell r="I29">
            <v>1</v>
          </cell>
          <cell r="J29">
            <v>389</v>
          </cell>
        </row>
        <row r="30">
          <cell r="D30" t="str">
            <v>K20</v>
          </cell>
          <cell r="E30">
            <v>2</v>
          </cell>
          <cell r="F30">
            <v>1300</v>
          </cell>
          <cell r="G30">
            <v>0</v>
          </cell>
          <cell r="H30" t="str">
            <v>484-2 Веллюто Кофе</v>
          </cell>
          <cell r="I30">
            <v>1</v>
          </cell>
          <cell r="J30">
            <v>389</v>
          </cell>
        </row>
        <row r="31">
          <cell r="D31" t="str">
            <v>V10</v>
          </cell>
          <cell r="E31">
            <v>3</v>
          </cell>
          <cell r="F31">
            <v>2100</v>
          </cell>
          <cell r="G31">
            <v>0</v>
          </cell>
          <cell r="H31" t="str">
            <v>485-2 Веллюто Ферро</v>
          </cell>
          <cell r="I31">
            <v>1</v>
          </cell>
          <cell r="J31">
            <v>389</v>
          </cell>
        </row>
        <row r="32">
          <cell r="D32" t="str">
            <v>V11</v>
          </cell>
          <cell r="E32">
            <v>3</v>
          </cell>
          <cell r="F32">
            <v>2100</v>
          </cell>
          <cell r="G32">
            <v>1</v>
          </cell>
          <cell r="H32" t="str">
            <v>486-2 Веллюто Оскуро</v>
          </cell>
          <cell r="I32">
            <v>1</v>
          </cell>
          <cell r="J32">
            <v>389</v>
          </cell>
        </row>
        <row r="33">
          <cell r="D33" t="str">
            <v>V120L</v>
          </cell>
          <cell r="E33">
            <v>3</v>
          </cell>
          <cell r="F33">
            <v>2100</v>
          </cell>
          <cell r="G33">
            <v>0</v>
          </cell>
          <cell r="H33" t="str">
            <v>487-2 Веллюто Фисташка</v>
          </cell>
          <cell r="I33">
            <v>1</v>
          </cell>
          <cell r="J33">
            <v>389</v>
          </cell>
        </row>
        <row r="34">
          <cell r="D34" t="str">
            <v>V120R</v>
          </cell>
          <cell r="E34">
            <v>3</v>
          </cell>
          <cell r="F34">
            <v>2100</v>
          </cell>
          <cell r="G34">
            <v>1</v>
          </cell>
          <cell r="H34" t="str">
            <v>488-2 Веллюто Авокадо</v>
          </cell>
          <cell r="I34">
            <v>1</v>
          </cell>
          <cell r="J34">
            <v>389</v>
          </cell>
        </row>
        <row r="35">
          <cell r="D35" t="str">
            <v>V15</v>
          </cell>
          <cell r="E35">
            <v>3</v>
          </cell>
          <cell r="F35">
            <v>2100</v>
          </cell>
          <cell r="G35">
            <v>1</v>
          </cell>
          <cell r="H35" t="str">
            <v>489-2 Веллюто Верде</v>
          </cell>
          <cell r="I35">
            <v>1</v>
          </cell>
          <cell r="J35">
            <v>389</v>
          </cell>
        </row>
        <row r="36">
          <cell r="D36" t="str">
            <v>V18</v>
          </cell>
          <cell r="E36">
            <v>3</v>
          </cell>
          <cell r="F36">
            <v>2100</v>
          </cell>
          <cell r="G36">
            <v>1</v>
          </cell>
          <cell r="H36" t="str">
            <v>511-2 Веллюто Гриджио</v>
          </cell>
          <cell r="I36">
            <v>1</v>
          </cell>
          <cell r="J36">
            <v>389</v>
          </cell>
        </row>
        <row r="37">
          <cell r="D37" t="str">
            <v>V25</v>
          </cell>
          <cell r="E37">
            <v>3</v>
          </cell>
          <cell r="F37">
            <v>2100</v>
          </cell>
          <cell r="G37">
            <v>1</v>
          </cell>
          <cell r="H37" t="str">
            <v>533 ДЮНА Мистраль</v>
          </cell>
          <cell r="I37">
            <v>5</v>
          </cell>
          <cell r="J37">
            <v>432</v>
          </cell>
        </row>
        <row r="38">
          <cell r="D38" t="str">
            <v>V26</v>
          </cell>
          <cell r="E38">
            <v>3</v>
          </cell>
          <cell r="F38">
            <v>2100</v>
          </cell>
          <cell r="G38">
            <v>1</v>
          </cell>
          <cell r="H38" t="str">
            <v>535 ДЮНА Муссон</v>
          </cell>
          <cell r="I38">
            <v>5</v>
          </cell>
          <cell r="J38">
            <v>432</v>
          </cell>
        </row>
        <row r="39">
          <cell r="D39" t="str">
            <v>V27</v>
          </cell>
          <cell r="E39">
            <v>3</v>
          </cell>
          <cell r="F39">
            <v>2100</v>
          </cell>
          <cell r="G39">
            <v>1</v>
          </cell>
          <cell r="H39" t="str">
            <v>541 СКАНДИ Графит</v>
          </cell>
          <cell r="I39">
            <v>6</v>
          </cell>
          <cell r="J39">
            <v>448</v>
          </cell>
        </row>
        <row r="40">
          <cell r="D40" t="str">
            <v>V30</v>
          </cell>
          <cell r="E40">
            <v>3</v>
          </cell>
          <cell r="F40">
            <v>2100</v>
          </cell>
          <cell r="G40">
            <v>1</v>
          </cell>
          <cell r="H40" t="str">
            <v>560 Серый лед софт</v>
          </cell>
          <cell r="I40">
            <v>9</v>
          </cell>
          <cell r="J40">
            <v>534</v>
          </cell>
        </row>
        <row r="41">
          <cell r="D41" t="str">
            <v>V33</v>
          </cell>
          <cell r="E41">
            <v>3</v>
          </cell>
          <cell r="F41">
            <v>2100</v>
          </cell>
          <cell r="G41">
            <v>1</v>
          </cell>
          <cell r="H41" t="str">
            <v>561 Тирамису софт</v>
          </cell>
          <cell r="I41">
            <v>9</v>
          </cell>
          <cell r="J41">
            <v>534</v>
          </cell>
        </row>
        <row r="42">
          <cell r="D42" t="str">
            <v>Индивидуальная фрезеровка</v>
          </cell>
          <cell r="E42">
            <v>3</v>
          </cell>
          <cell r="F42">
            <v>2100</v>
          </cell>
          <cell r="G42">
            <v>0</v>
          </cell>
          <cell r="H42" t="str">
            <v>562 Кашемир софт</v>
          </cell>
          <cell r="I42">
            <v>9</v>
          </cell>
          <cell r="J42">
            <v>534</v>
          </cell>
        </row>
        <row r="43">
          <cell r="F43" t="str">
            <v/>
          </cell>
          <cell r="H43" t="str">
            <v>565 Дуб Флагстафф песочный</v>
          </cell>
          <cell r="I43">
            <v>2</v>
          </cell>
          <cell r="J43">
            <v>403</v>
          </cell>
        </row>
        <row r="44">
          <cell r="F44" t="str">
            <v/>
          </cell>
          <cell r="H44" t="str">
            <v>588 Эвкалипт филиппинский</v>
          </cell>
          <cell r="I44">
            <v>10</v>
          </cell>
          <cell r="J44">
            <v>593</v>
          </cell>
        </row>
        <row r="45">
          <cell r="F45" t="str">
            <v/>
          </cell>
          <cell r="H45" t="str">
            <v>590 Эвкалипт тасманский</v>
          </cell>
          <cell r="I45">
            <v>10</v>
          </cell>
          <cell r="J45">
            <v>593</v>
          </cell>
        </row>
        <row r="46">
          <cell r="F46" t="str">
            <v/>
          </cell>
          <cell r="H46" t="str">
            <v>591 Эвкалипт тасманский</v>
          </cell>
          <cell r="I46">
            <v>10</v>
          </cell>
          <cell r="J46">
            <v>593</v>
          </cell>
        </row>
        <row r="47">
          <cell r="F47" t="str">
            <v/>
          </cell>
          <cell r="H47" t="str">
            <v>599 Дуб Мавелла голд</v>
          </cell>
          <cell r="I47">
            <v>2</v>
          </cell>
          <cell r="J47">
            <v>403</v>
          </cell>
        </row>
        <row r="48">
          <cell r="F48" t="str">
            <v/>
          </cell>
          <cell r="H48" t="str">
            <v>600 Дуб Мавелла милк</v>
          </cell>
          <cell r="I48">
            <v>2</v>
          </cell>
          <cell r="J48">
            <v>403</v>
          </cell>
        </row>
        <row r="49">
          <cell r="F49" t="str">
            <v/>
          </cell>
          <cell r="H49" t="str">
            <v>601 Дуб Мавелла дарк</v>
          </cell>
          <cell r="I49">
            <v>2</v>
          </cell>
          <cell r="J49">
            <v>403</v>
          </cell>
        </row>
        <row r="50">
          <cell r="F50" t="str">
            <v/>
          </cell>
          <cell r="H50" t="str">
            <v>602 Орех Пекан шоколад стронг</v>
          </cell>
          <cell r="I50">
            <v>7</v>
          </cell>
          <cell r="J50">
            <v>462</v>
          </cell>
        </row>
        <row r="51">
          <cell r="F51" t="str">
            <v/>
          </cell>
          <cell r="H51" t="str">
            <v>603 Орех Пекан медовый стронг</v>
          </cell>
          <cell r="I51">
            <v>7</v>
          </cell>
          <cell r="J51">
            <v>462</v>
          </cell>
        </row>
        <row r="52">
          <cell r="F52" t="str">
            <v/>
          </cell>
          <cell r="H52" t="str">
            <v>604 Орех Пекан сливочный стронг</v>
          </cell>
          <cell r="I52">
            <v>7</v>
          </cell>
          <cell r="J52">
            <v>462</v>
          </cell>
        </row>
        <row r="53">
          <cell r="F53" t="str">
            <v/>
          </cell>
          <cell r="H53" t="str">
            <v>623 Дуб Сиена янтарный</v>
          </cell>
          <cell r="I53">
            <v>10</v>
          </cell>
          <cell r="J53">
            <v>593</v>
          </cell>
        </row>
        <row r="54">
          <cell r="F54" t="str">
            <v/>
          </cell>
          <cell r="J54" t="str">
            <v/>
          </cell>
        </row>
        <row r="55">
          <cell r="F55" t="str">
            <v/>
          </cell>
          <cell r="J55" t="str">
            <v/>
          </cell>
        </row>
        <row r="56">
          <cell r="F56" t="str">
            <v/>
          </cell>
          <cell r="J56" t="str">
            <v/>
          </cell>
        </row>
        <row r="57">
          <cell r="F57" t="str">
            <v/>
          </cell>
          <cell r="J57" t="str">
            <v/>
          </cell>
        </row>
        <row r="58">
          <cell r="F58" t="str">
            <v/>
          </cell>
          <cell r="J58" t="str">
            <v/>
          </cell>
        </row>
        <row r="59">
          <cell r="F59" t="str">
            <v/>
          </cell>
          <cell r="J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</sheetData>
      <sheetData sheetId="4">
        <row r="4">
          <cell r="J4">
            <v>1.2</v>
          </cell>
        </row>
        <row r="6">
          <cell r="A6" t="str">
            <v>Белый глянец 068</v>
          </cell>
          <cell r="B6">
            <v>1</v>
          </cell>
          <cell r="C6">
            <v>2591</v>
          </cell>
          <cell r="D6">
            <v>80</v>
          </cell>
          <cell r="E6" t="str">
            <v>Белый глянец 068</v>
          </cell>
          <cell r="F6">
            <v>1</v>
          </cell>
          <cell r="G6">
            <v>2591</v>
          </cell>
          <cell r="H6">
            <v>160</v>
          </cell>
          <cell r="I6">
            <v>16</v>
          </cell>
          <cell r="J6">
            <v>613</v>
          </cell>
        </row>
        <row r="7">
          <cell r="A7" t="str">
            <v>Белый матовый 068</v>
          </cell>
          <cell r="B7">
            <v>1</v>
          </cell>
          <cell r="C7">
            <v>2591</v>
          </cell>
          <cell r="D7">
            <v>80</v>
          </cell>
          <cell r="E7" t="str">
            <v>Белый матовый 068</v>
          </cell>
          <cell r="F7">
            <v>1</v>
          </cell>
          <cell r="G7">
            <v>2591</v>
          </cell>
          <cell r="H7">
            <v>160</v>
          </cell>
          <cell r="I7">
            <v>18</v>
          </cell>
          <cell r="J7">
            <v>797</v>
          </cell>
        </row>
        <row r="8">
          <cell r="A8" t="str">
            <v>Базальт серый матовый 921</v>
          </cell>
          <cell r="B8">
            <v>1</v>
          </cell>
          <cell r="C8">
            <v>2591</v>
          </cell>
          <cell r="D8">
            <v>80</v>
          </cell>
          <cell r="E8" t="str">
            <v>Базальт серый матовый 921</v>
          </cell>
          <cell r="F8">
            <v>1</v>
          </cell>
          <cell r="G8">
            <v>2591</v>
          </cell>
          <cell r="H8">
            <v>160</v>
          </cell>
          <cell r="I8">
            <v>21</v>
          </cell>
          <cell r="J8">
            <v>897</v>
          </cell>
        </row>
        <row r="9">
          <cell r="A9" t="str">
            <v>Серый хром матовый 56C</v>
          </cell>
          <cell r="B9">
            <v>1</v>
          </cell>
          <cell r="C9">
            <v>2591</v>
          </cell>
          <cell r="D9">
            <v>80</v>
          </cell>
          <cell r="E9" t="str">
            <v>Серый хром матовый 56C</v>
          </cell>
          <cell r="F9">
            <v>1</v>
          </cell>
          <cell r="G9">
            <v>2591</v>
          </cell>
          <cell r="H9">
            <v>160</v>
          </cell>
          <cell r="I9">
            <v>10</v>
          </cell>
          <cell r="J9">
            <v>600</v>
          </cell>
        </row>
        <row r="10">
          <cell r="A10" t="str">
            <v>Крем матовый 730</v>
          </cell>
          <cell r="B10">
            <v>1</v>
          </cell>
          <cell r="C10">
            <v>2591</v>
          </cell>
          <cell r="D10">
            <v>80</v>
          </cell>
          <cell r="E10" t="str">
            <v>Крем матовый 730</v>
          </cell>
          <cell r="F10">
            <v>1</v>
          </cell>
          <cell r="G10">
            <v>2591</v>
          </cell>
          <cell r="H10">
            <v>160</v>
          </cell>
        </row>
        <row r="11">
          <cell r="A11" t="str">
            <v>Визон матовый 732</v>
          </cell>
          <cell r="B11">
            <v>1</v>
          </cell>
          <cell r="C11">
            <v>2591</v>
          </cell>
          <cell r="D11">
            <v>80</v>
          </cell>
          <cell r="E11" t="str">
            <v>Визон матовый 732</v>
          </cell>
          <cell r="F11">
            <v>1</v>
          </cell>
          <cell r="G11">
            <v>2591</v>
          </cell>
          <cell r="H11">
            <v>160</v>
          </cell>
        </row>
        <row r="12">
          <cell r="A12" t="str">
            <v>Чёрный матовый 723</v>
          </cell>
          <cell r="B12">
            <v>1</v>
          </cell>
          <cell r="C12">
            <v>2591</v>
          </cell>
          <cell r="D12">
            <v>80</v>
          </cell>
          <cell r="E12" t="str">
            <v>Чёрный матовый 723</v>
          </cell>
          <cell r="F12">
            <v>1</v>
          </cell>
          <cell r="G12">
            <v>2591</v>
          </cell>
          <cell r="H12">
            <v>160</v>
          </cell>
        </row>
        <row r="13">
          <cell r="A13" t="str">
            <v>Бьянко глянец 647</v>
          </cell>
          <cell r="B13">
            <v>1</v>
          </cell>
          <cell r="C13">
            <v>2591</v>
          </cell>
          <cell r="D13">
            <v>80</v>
          </cell>
          <cell r="E13" t="str">
            <v>Бьянко глянец 647</v>
          </cell>
          <cell r="F13">
            <v>1</v>
          </cell>
          <cell r="G13">
            <v>2591</v>
          </cell>
          <cell r="H13">
            <v>160</v>
          </cell>
        </row>
        <row r="14">
          <cell r="A14" t="str">
            <v>Серый делюкс глянец 6008</v>
          </cell>
          <cell r="B14">
            <v>1</v>
          </cell>
          <cell r="C14">
            <v>2591</v>
          </cell>
          <cell r="D14">
            <v>80</v>
          </cell>
          <cell r="E14" t="str">
            <v>Серый делюкс глянец 6008</v>
          </cell>
          <cell r="F14">
            <v>1</v>
          </cell>
          <cell r="G14">
            <v>2591</v>
          </cell>
          <cell r="H14">
            <v>160</v>
          </cell>
        </row>
        <row r="15">
          <cell r="A15" t="str">
            <v>Визон глянец 878</v>
          </cell>
          <cell r="B15">
            <v>1</v>
          </cell>
          <cell r="C15">
            <v>2591</v>
          </cell>
          <cell r="D15">
            <v>80</v>
          </cell>
          <cell r="E15" t="str">
            <v>Визон глянец 878</v>
          </cell>
          <cell r="F15">
            <v>1</v>
          </cell>
          <cell r="G15">
            <v>2591</v>
          </cell>
          <cell r="H15">
            <v>160</v>
          </cell>
        </row>
        <row r="16">
          <cell r="A16" t="str">
            <v>Холодный серый глянец 6017</v>
          </cell>
          <cell r="B16">
            <v>1</v>
          </cell>
          <cell r="C16">
            <v>2591</v>
          </cell>
          <cell r="D16">
            <v>80</v>
          </cell>
          <cell r="E16" t="str">
            <v>Холодный серый глянец 6017</v>
          </cell>
          <cell r="F16">
            <v>1</v>
          </cell>
          <cell r="G16">
            <v>2591</v>
          </cell>
          <cell r="H16">
            <v>160</v>
          </cell>
        </row>
        <row r="17">
          <cell r="A17" t="str">
            <v>Чёрный глянец 6002</v>
          </cell>
          <cell r="B17">
            <v>1</v>
          </cell>
          <cell r="C17">
            <v>2591</v>
          </cell>
          <cell r="D17">
            <v>80</v>
          </cell>
          <cell r="E17" t="str">
            <v>Чёрный глянец 6002</v>
          </cell>
          <cell r="F17">
            <v>1</v>
          </cell>
          <cell r="G17">
            <v>2591</v>
          </cell>
          <cell r="H17">
            <v>160</v>
          </cell>
        </row>
      </sheetData>
      <sheetData sheetId="5"/>
      <sheetData sheetId="6">
        <row r="2">
          <cell r="B2" t="str">
            <v>Фасад с плёнкой</v>
          </cell>
          <cell r="C2" t="str">
            <v>Фасад с кромкой ПУР</v>
          </cell>
          <cell r="D2" t="str">
            <v>Фасад с кромкой Лазер</v>
          </cell>
        </row>
        <row r="3">
          <cell r="B3">
            <v>4604</v>
          </cell>
          <cell r="C3" t="str">
            <v>Ошибка</v>
          </cell>
          <cell r="D3" t="str">
            <v>Ошибка</v>
          </cell>
        </row>
        <row r="4">
          <cell r="B4" t="str">
            <v>Ошибка</v>
          </cell>
          <cell r="C4">
            <v>4214</v>
          </cell>
          <cell r="D4">
            <v>5318</v>
          </cell>
        </row>
        <row r="5">
          <cell r="B5" t="str">
            <v>Ошибка</v>
          </cell>
          <cell r="C5">
            <v>4214</v>
          </cell>
          <cell r="D5">
            <v>5318</v>
          </cell>
        </row>
        <row r="6">
          <cell r="B6" t="str">
            <v>Ошибка</v>
          </cell>
          <cell r="C6" t="str">
            <v>Ошибка</v>
          </cell>
          <cell r="D6" t="str">
            <v>Ошибка</v>
          </cell>
        </row>
        <row r="7">
          <cell r="B7" t="str">
            <v>Ошибка</v>
          </cell>
          <cell r="C7" t="str">
            <v>Ошибка</v>
          </cell>
          <cell r="D7" t="str">
            <v>Ошибка</v>
          </cell>
        </row>
        <row r="8">
          <cell r="B8" t="str">
            <v>Ошибка</v>
          </cell>
          <cell r="C8" t="str">
            <v>Ошибка</v>
          </cell>
          <cell r="D8" t="str">
            <v>Ошибка</v>
          </cell>
        </row>
        <row r="9">
          <cell r="B9" t="str">
            <v>Ошибка</v>
          </cell>
          <cell r="C9" t="str">
            <v>Ошибка</v>
          </cell>
          <cell r="D9" t="str">
            <v>Ошибка</v>
          </cell>
        </row>
        <row r="10">
          <cell r="B10" t="str">
            <v>Ошибка</v>
          </cell>
          <cell r="C10" t="str">
            <v>Ошибка</v>
          </cell>
          <cell r="D10" t="str">
            <v>Ошибка</v>
          </cell>
        </row>
        <row r="11">
          <cell r="B11" t="str">
            <v>Ошибка</v>
          </cell>
          <cell r="C11" t="str">
            <v>Ошибка</v>
          </cell>
          <cell r="D11" t="str">
            <v>Ошибка</v>
          </cell>
        </row>
        <row r="12">
          <cell r="B12" t="str">
            <v>Ошибка</v>
          </cell>
          <cell r="C12" t="str">
            <v>Ошибка</v>
          </cell>
          <cell r="D12" t="str">
            <v>Ошибка</v>
          </cell>
        </row>
        <row r="13">
          <cell r="B13" t="str">
            <v>Ошибка</v>
          </cell>
          <cell r="C13" t="str">
            <v>Ошибка</v>
          </cell>
          <cell r="D13" t="str">
            <v>Ошибка</v>
          </cell>
        </row>
        <row r="14">
          <cell r="B14" t="str">
            <v>Ошибка</v>
          </cell>
          <cell r="C14" t="str">
            <v>Ошибка</v>
          </cell>
          <cell r="D14" t="str">
            <v>Ошибка</v>
          </cell>
        </row>
        <row r="15">
          <cell r="B15" t="str">
            <v>Ошибка</v>
          </cell>
          <cell r="C15" t="str">
            <v>Ошибка</v>
          </cell>
          <cell r="D15" t="str">
            <v>Ошибка</v>
          </cell>
        </row>
        <row r="16">
          <cell r="B16" t="str">
            <v>Ошибка</v>
          </cell>
          <cell r="C16" t="str">
            <v>Ошибка</v>
          </cell>
          <cell r="D16" t="str">
            <v>Ошибка</v>
          </cell>
        </row>
        <row r="17">
          <cell r="B17" t="str">
            <v>Ошибка</v>
          </cell>
          <cell r="C17" t="str">
            <v>Ошибка</v>
          </cell>
          <cell r="D17" t="str">
            <v>Ошибка</v>
          </cell>
        </row>
        <row r="18">
          <cell r="B18" t="str">
            <v>Ошибка</v>
          </cell>
          <cell r="C18" t="str">
            <v>Ошибка</v>
          </cell>
          <cell r="D18" t="str">
            <v>Ошибка</v>
          </cell>
        </row>
        <row r="19">
          <cell r="B19" t="str">
            <v>Ошибка</v>
          </cell>
          <cell r="C19" t="str">
            <v>Ошибка</v>
          </cell>
          <cell r="D19" t="str">
            <v>Ошибка</v>
          </cell>
        </row>
        <row r="20">
          <cell r="B20" t="str">
            <v>Ошибка</v>
          </cell>
          <cell r="C20" t="str">
            <v>Ошибка</v>
          </cell>
          <cell r="D20" t="str">
            <v>Ошибка</v>
          </cell>
        </row>
        <row r="21">
          <cell r="B21" t="str">
            <v>Ошибка</v>
          </cell>
          <cell r="C21" t="str">
            <v>Ошибка</v>
          </cell>
          <cell r="D21" t="str">
            <v>Ошибка</v>
          </cell>
        </row>
        <row r="22">
          <cell r="B22" t="str">
            <v>Ошибка</v>
          </cell>
          <cell r="C22" t="str">
            <v>Ошибка</v>
          </cell>
          <cell r="D22" t="str">
            <v>Ошибка</v>
          </cell>
        </row>
        <row r="23">
          <cell r="B23" t="str">
            <v>Ошибка</v>
          </cell>
          <cell r="C23" t="str">
            <v>Ошибка</v>
          </cell>
          <cell r="D23" t="str">
            <v>Ошибка</v>
          </cell>
        </row>
        <row r="24">
          <cell r="B24" t="str">
            <v>Ошибка</v>
          </cell>
          <cell r="C24" t="str">
            <v>Ошибка</v>
          </cell>
          <cell r="D24" t="str">
            <v>Ошибка</v>
          </cell>
        </row>
        <row r="25">
          <cell r="B25" t="str">
            <v>Ошибка</v>
          </cell>
          <cell r="C25" t="str">
            <v>Ошибка</v>
          </cell>
          <cell r="D25" t="str">
            <v>Ошибка</v>
          </cell>
        </row>
        <row r="26">
          <cell r="B26" t="str">
            <v>Ошибка</v>
          </cell>
          <cell r="C26" t="str">
            <v>Ошибка</v>
          </cell>
          <cell r="D26" t="str">
            <v>Ошибка</v>
          </cell>
        </row>
        <row r="27">
          <cell r="B27" t="str">
            <v>Ошибка</v>
          </cell>
          <cell r="C27" t="str">
            <v>Ошибка</v>
          </cell>
          <cell r="D27" t="str">
            <v>Ошибка</v>
          </cell>
        </row>
        <row r="28">
          <cell r="B28" t="str">
            <v>Ошибка</v>
          </cell>
          <cell r="C28" t="str">
            <v>Ошибка</v>
          </cell>
          <cell r="D28" t="str">
            <v>Ошибка</v>
          </cell>
        </row>
        <row r="29">
          <cell r="B29" t="str">
            <v>Ошибка</v>
          </cell>
          <cell r="C29" t="str">
            <v>Ошибка</v>
          </cell>
          <cell r="D29" t="str">
            <v>Ошибка</v>
          </cell>
        </row>
        <row r="30">
          <cell r="B30" t="str">
            <v>Ошибка</v>
          </cell>
          <cell r="C30" t="str">
            <v>Ошибка</v>
          </cell>
          <cell r="D30" t="str">
            <v>Ошибка</v>
          </cell>
        </row>
        <row r="31">
          <cell r="B31" t="str">
            <v>Ошибка</v>
          </cell>
          <cell r="C31" t="str">
            <v>Ошибка</v>
          </cell>
          <cell r="D31" t="str">
            <v>Ошибка</v>
          </cell>
        </row>
        <row r="32">
          <cell r="B32" t="str">
            <v>Ошибка</v>
          </cell>
          <cell r="C32" t="str">
            <v>Ошибка</v>
          </cell>
          <cell r="D32" t="str">
            <v>Ошибка</v>
          </cell>
        </row>
        <row r="33">
          <cell r="B33" t="str">
            <v>Ошибка</v>
          </cell>
          <cell r="C33" t="str">
            <v>Ошибка</v>
          </cell>
          <cell r="D33" t="str">
            <v>Ошибка</v>
          </cell>
        </row>
        <row r="34">
          <cell r="B34" t="str">
            <v>Ошибка</v>
          </cell>
          <cell r="C34" t="str">
            <v>Ошибка</v>
          </cell>
          <cell r="D34" t="str">
            <v>Ошибка</v>
          </cell>
        </row>
        <row r="35">
          <cell r="B35" t="str">
            <v>Ошибка</v>
          </cell>
          <cell r="C35" t="str">
            <v>Ошибка</v>
          </cell>
          <cell r="D35" t="str">
            <v>Ошибка</v>
          </cell>
        </row>
        <row r="36">
          <cell r="B36" t="str">
            <v>Ошибка</v>
          </cell>
          <cell r="C36" t="str">
            <v>Ошибка</v>
          </cell>
          <cell r="D36" t="str">
            <v>Ошибка</v>
          </cell>
        </row>
        <row r="37">
          <cell r="B37" t="str">
            <v>Ошибка</v>
          </cell>
          <cell r="C37" t="str">
            <v>Ошибка</v>
          </cell>
          <cell r="D37" t="str">
            <v>Ошибка</v>
          </cell>
        </row>
        <row r="38">
          <cell r="B38" t="str">
            <v>Ошибка</v>
          </cell>
          <cell r="C38" t="str">
            <v>Ошибка</v>
          </cell>
          <cell r="D38" t="str">
            <v>Ошибка</v>
          </cell>
        </row>
        <row r="39">
          <cell r="B39" t="str">
            <v>Ошибка</v>
          </cell>
          <cell r="C39" t="str">
            <v>Ошибка</v>
          </cell>
          <cell r="D39" t="str">
            <v>Ошибка</v>
          </cell>
        </row>
        <row r="40">
          <cell r="B40" t="str">
            <v>Ошибка</v>
          </cell>
          <cell r="C40" t="str">
            <v>Ошибка</v>
          </cell>
          <cell r="D40" t="str">
            <v>Ошибка</v>
          </cell>
        </row>
        <row r="41">
          <cell r="B41" t="str">
            <v>Ошибка</v>
          </cell>
          <cell r="C41" t="str">
            <v>Ошибка</v>
          </cell>
          <cell r="D41" t="str">
            <v>Ошибка</v>
          </cell>
        </row>
        <row r="42">
          <cell r="B42" t="str">
            <v>Ошибка</v>
          </cell>
          <cell r="C42" t="str">
            <v>Ошибка</v>
          </cell>
          <cell r="D42" t="str">
            <v>Ошибка</v>
          </cell>
        </row>
        <row r="43">
          <cell r="B43" t="str">
            <v>Ошибка</v>
          </cell>
          <cell r="C43" t="str">
            <v>Ошибка</v>
          </cell>
          <cell r="D43" t="str">
            <v>Ошибка</v>
          </cell>
        </row>
        <row r="44">
          <cell r="B44" t="str">
            <v>Ошибка</v>
          </cell>
          <cell r="C44" t="str">
            <v>Ошибка</v>
          </cell>
          <cell r="D44" t="str">
            <v>Ошибка</v>
          </cell>
        </row>
        <row r="45">
          <cell r="B45" t="str">
            <v>Ошибка</v>
          </cell>
          <cell r="C45" t="str">
            <v>Ошибка</v>
          </cell>
          <cell r="D45" t="str">
            <v>Ошибка</v>
          </cell>
        </row>
        <row r="46">
          <cell r="B46" t="str">
            <v>Ошибка</v>
          </cell>
          <cell r="C46" t="str">
            <v>Ошибка</v>
          </cell>
          <cell r="D46" t="str">
            <v>Ошибка</v>
          </cell>
        </row>
        <row r="47">
          <cell r="B47" t="str">
            <v>Ошибка</v>
          </cell>
          <cell r="C47" t="str">
            <v>Ошибка</v>
          </cell>
          <cell r="D47" t="str">
            <v>Ошибка</v>
          </cell>
        </row>
        <row r="48">
          <cell r="B48" t="str">
            <v>Ошибка</v>
          </cell>
          <cell r="C48" t="str">
            <v>Ошибка</v>
          </cell>
          <cell r="D48" t="str">
            <v>Ошибка</v>
          </cell>
        </row>
        <row r="49">
          <cell r="B49" t="str">
            <v>Ошибка</v>
          </cell>
          <cell r="C49" t="str">
            <v>Ошибка</v>
          </cell>
          <cell r="D49" t="str">
            <v>Ошибка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sad@lemakom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29"/>
  <sheetViews>
    <sheetView workbookViewId="0">
      <selection activeCell="B20" sqref="B20"/>
    </sheetView>
  </sheetViews>
  <sheetFormatPr defaultRowHeight="15" x14ac:dyDescent="0.25"/>
  <cols>
    <col min="2" max="2" width="156.140625" customWidth="1"/>
  </cols>
  <sheetData>
    <row r="2" spans="2:2" ht="30.75" customHeight="1" x14ac:dyDescent="0.25">
      <c r="B2" s="33" t="s">
        <v>88</v>
      </c>
    </row>
    <row r="3" spans="2:2" ht="30" x14ac:dyDescent="0.25">
      <c r="B3" s="33" t="s">
        <v>90</v>
      </c>
    </row>
    <row r="4" spans="2:2" ht="27" customHeight="1" x14ac:dyDescent="0.25">
      <c r="B4" s="33" t="s">
        <v>91</v>
      </c>
    </row>
    <row r="5" spans="2:2" ht="30" customHeight="1" x14ac:dyDescent="0.25">
      <c r="B5" s="33" t="s">
        <v>92</v>
      </c>
    </row>
    <row r="6" spans="2:2" ht="30.75" customHeight="1" x14ac:dyDescent="0.25">
      <c r="B6" s="33" t="s">
        <v>93</v>
      </c>
    </row>
    <row r="7" spans="2:2" ht="27.75" customHeight="1" x14ac:dyDescent="0.25">
      <c r="B7" s="33"/>
    </row>
    <row r="8" spans="2:2" ht="27.75" customHeight="1" x14ac:dyDescent="0.25">
      <c r="B8" s="33"/>
    </row>
    <row r="9" spans="2:2" x14ac:dyDescent="0.25">
      <c r="B9" s="33"/>
    </row>
    <row r="10" spans="2:2" x14ac:dyDescent="0.25">
      <c r="B10" s="33"/>
    </row>
    <row r="11" spans="2:2" x14ac:dyDescent="0.25">
      <c r="B11" s="33"/>
    </row>
    <row r="12" spans="2:2" ht="39.75" customHeight="1" x14ac:dyDescent="0.25">
      <c r="B12" s="33" t="s">
        <v>89</v>
      </c>
    </row>
    <row r="13" spans="2:2" x14ac:dyDescent="0.25">
      <c r="B13" s="32"/>
    </row>
    <row r="14" spans="2:2" x14ac:dyDescent="0.25">
      <c r="B14" s="32" t="s">
        <v>115</v>
      </c>
    </row>
    <row r="15" spans="2:2" x14ac:dyDescent="0.25">
      <c r="B15" s="32" t="s">
        <v>116</v>
      </c>
    </row>
    <row r="16" spans="2:2" x14ac:dyDescent="0.25">
      <c r="B16" s="32" t="s">
        <v>117</v>
      </c>
    </row>
    <row r="17" spans="2:2" x14ac:dyDescent="0.25">
      <c r="B17" s="32"/>
    </row>
    <row r="18" spans="2:2" x14ac:dyDescent="0.25">
      <c r="B18" s="32"/>
    </row>
    <row r="19" spans="2:2" x14ac:dyDescent="0.25">
      <c r="B19" s="32"/>
    </row>
    <row r="20" spans="2:2" x14ac:dyDescent="0.25">
      <c r="B20" s="32"/>
    </row>
    <row r="21" spans="2:2" x14ac:dyDescent="0.25">
      <c r="B21" s="32"/>
    </row>
    <row r="22" spans="2:2" x14ac:dyDescent="0.25">
      <c r="B22" s="32"/>
    </row>
    <row r="23" spans="2:2" x14ac:dyDescent="0.25">
      <c r="B23" s="32"/>
    </row>
    <row r="24" spans="2:2" x14ac:dyDescent="0.25">
      <c r="B24" s="32"/>
    </row>
    <row r="25" spans="2:2" x14ac:dyDescent="0.25">
      <c r="B25" s="32"/>
    </row>
    <row r="26" spans="2:2" x14ac:dyDescent="0.25">
      <c r="B26" s="32"/>
    </row>
    <row r="27" spans="2:2" x14ac:dyDescent="0.25">
      <c r="B27" s="32"/>
    </row>
    <row r="28" spans="2:2" x14ac:dyDescent="0.25">
      <c r="B28" s="32"/>
    </row>
    <row r="29" spans="2:2" x14ac:dyDescent="0.25">
      <c r="B29" s="32"/>
    </row>
  </sheetData>
  <sheetProtection password="E93F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"/>
  <sheetViews>
    <sheetView view="pageBreakPreview" zoomScale="85" zoomScaleNormal="85" zoomScaleSheetLayoutView="85" workbookViewId="0">
      <selection activeCell="D10" sqref="D10"/>
    </sheetView>
  </sheetViews>
  <sheetFormatPr defaultRowHeight="15" x14ac:dyDescent="0.25"/>
  <cols>
    <col min="1" max="1" width="4" customWidth="1"/>
    <col min="2" max="2" width="4.85546875" customWidth="1"/>
    <col min="3" max="3" width="29.85546875" customWidth="1"/>
    <col min="4" max="4" width="35.28515625" customWidth="1"/>
    <col min="5" max="5" width="68.140625" customWidth="1"/>
    <col min="6" max="6" width="15.85546875" customWidth="1"/>
    <col min="7" max="7" width="16.5703125" bestFit="1" customWidth="1"/>
    <col min="8" max="8" width="17.5703125" bestFit="1" customWidth="1"/>
    <col min="9" max="9" width="17.5703125" customWidth="1"/>
    <col min="10" max="10" width="14" bestFit="1" customWidth="1"/>
    <col min="11" max="11" width="17" bestFit="1" customWidth="1"/>
    <col min="12" max="12" width="23.85546875" bestFit="1" customWidth="1"/>
    <col min="13" max="13" width="4" customWidth="1"/>
  </cols>
  <sheetData>
    <row r="1" spans="1:19" ht="15.75" x14ac:dyDescent="0.25">
      <c r="A1" s="20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0"/>
      <c r="N1" s="20"/>
      <c r="O1" s="20"/>
      <c r="P1" s="20"/>
      <c r="Q1" s="20"/>
      <c r="R1" s="20"/>
      <c r="S1" s="20"/>
    </row>
    <row r="2" spans="1:19" ht="15.75" x14ac:dyDescent="0.25">
      <c r="A2" s="20"/>
      <c r="B2" s="21"/>
      <c r="C2" s="23" t="s">
        <v>43</v>
      </c>
      <c r="D2" s="39"/>
      <c r="E2" s="39"/>
      <c r="F2" s="21"/>
      <c r="G2" s="41" t="s">
        <v>47</v>
      </c>
      <c r="H2" s="41"/>
      <c r="I2" s="24"/>
      <c r="J2" s="42"/>
      <c r="K2" s="42"/>
      <c r="L2" s="21"/>
      <c r="M2" s="20"/>
      <c r="N2" s="20"/>
      <c r="O2" s="20"/>
      <c r="P2" s="20"/>
      <c r="Q2" s="20"/>
      <c r="R2" s="20"/>
      <c r="S2" s="20"/>
    </row>
    <row r="3" spans="1:19" ht="15.75" x14ac:dyDescent="0.25">
      <c r="A3" s="21"/>
      <c r="B3" s="21"/>
      <c r="C3" s="23" t="s">
        <v>44</v>
      </c>
      <c r="D3" s="39"/>
      <c r="E3" s="39"/>
      <c r="F3" s="21"/>
      <c r="G3" s="41" t="s">
        <v>48</v>
      </c>
      <c r="H3" s="41"/>
      <c r="I3" s="24"/>
      <c r="J3" s="43" t="s">
        <v>87</v>
      </c>
      <c r="K3" s="42"/>
      <c r="L3" s="21"/>
      <c r="M3" s="20"/>
      <c r="N3" s="20"/>
      <c r="O3" s="20"/>
      <c r="P3" s="20"/>
      <c r="Q3" s="20"/>
      <c r="R3" s="20"/>
      <c r="S3" s="20"/>
    </row>
    <row r="4" spans="1:19" ht="15.75" x14ac:dyDescent="0.25">
      <c r="A4" s="21"/>
      <c r="B4" s="21"/>
      <c r="C4" s="23" t="s">
        <v>45</v>
      </c>
      <c r="D4" s="39"/>
      <c r="E4" s="39"/>
      <c r="F4" s="21"/>
      <c r="G4" s="21"/>
      <c r="H4" s="46" t="s">
        <v>3</v>
      </c>
      <c r="I4" s="34"/>
      <c r="J4" s="44" t="s">
        <v>39</v>
      </c>
      <c r="K4" s="44"/>
      <c r="L4" s="15">
        <f>SUM(J10:J34)</f>
        <v>3</v>
      </c>
      <c r="M4" s="20"/>
      <c r="N4" s="20"/>
      <c r="O4" s="20"/>
      <c r="P4" s="20"/>
      <c r="Q4" s="20"/>
      <c r="R4" s="20"/>
      <c r="S4" s="20"/>
    </row>
    <row r="5" spans="1:19" ht="15.75" x14ac:dyDescent="0.25">
      <c r="A5" s="21"/>
      <c r="B5" s="21"/>
      <c r="C5" s="24" t="s">
        <v>49</v>
      </c>
      <c r="D5" s="39"/>
      <c r="E5" s="39"/>
      <c r="F5" s="21"/>
      <c r="G5" s="21"/>
      <c r="H5" s="47"/>
      <c r="I5" s="19"/>
      <c r="J5" s="45" t="s">
        <v>40</v>
      </c>
      <c r="K5" s="45"/>
      <c r="L5" s="15">
        <f>SUM(K10:K34)</f>
        <v>3</v>
      </c>
      <c r="M5" s="20"/>
      <c r="N5" s="20"/>
      <c r="O5" s="20"/>
      <c r="P5" s="20"/>
      <c r="Q5" s="20"/>
      <c r="R5" s="20"/>
      <c r="S5" s="20"/>
    </row>
    <row r="6" spans="1:19" ht="15.75" x14ac:dyDescent="0.25">
      <c r="A6" s="21"/>
      <c r="B6" s="21"/>
      <c r="C6" s="14"/>
      <c r="D6" s="21"/>
      <c r="E6" s="21"/>
      <c r="F6" s="21"/>
      <c r="G6" s="21"/>
      <c r="H6" s="47"/>
      <c r="I6" s="19"/>
      <c r="J6" s="45" t="s">
        <v>41</v>
      </c>
      <c r="K6" s="45"/>
      <c r="L6" s="15">
        <f>SUM(L10:L34)</f>
        <v>14936</v>
      </c>
      <c r="M6" s="20"/>
      <c r="N6" s="20"/>
      <c r="O6" s="20"/>
      <c r="P6" s="20"/>
      <c r="Q6" s="20"/>
      <c r="R6" s="20"/>
      <c r="S6" s="20"/>
    </row>
    <row r="7" spans="1:19" ht="35.25" customHeight="1" x14ac:dyDescent="0.25">
      <c r="A7" s="21"/>
      <c r="B7" s="21"/>
      <c r="C7" s="48" t="s">
        <v>145</v>
      </c>
      <c r="D7" s="49"/>
      <c r="E7" s="49"/>
      <c r="F7" s="21"/>
      <c r="G7" s="21"/>
      <c r="H7" s="21"/>
      <c r="I7" s="21"/>
      <c r="J7" s="21"/>
      <c r="K7" s="21"/>
      <c r="L7" s="21"/>
      <c r="M7" s="20"/>
      <c r="N7" s="20"/>
      <c r="O7" s="20"/>
      <c r="P7" s="20"/>
      <c r="Q7" s="20"/>
      <c r="R7" s="20"/>
      <c r="S7" s="20"/>
    </row>
    <row r="8" spans="1:19" ht="15.75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0"/>
      <c r="N8" s="20"/>
      <c r="O8" s="20"/>
      <c r="P8" s="20"/>
      <c r="Q8" s="20"/>
      <c r="R8" s="20"/>
      <c r="S8" s="20"/>
    </row>
    <row r="9" spans="1:19" ht="30" x14ac:dyDescent="0.25">
      <c r="A9" s="21"/>
      <c r="B9" s="16" t="s">
        <v>42</v>
      </c>
      <c r="C9" s="17" t="s">
        <v>11</v>
      </c>
      <c r="D9" s="17" t="s">
        <v>0</v>
      </c>
      <c r="E9" s="17" t="s">
        <v>1</v>
      </c>
      <c r="F9" s="17" t="s">
        <v>6</v>
      </c>
      <c r="G9" s="17" t="s">
        <v>7</v>
      </c>
      <c r="H9" s="17" t="s">
        <v>8</v>
      </c>
      <c r="I9" s="18" t="s">
        <v>165</v>
      </c>
      <c r="J9" s="17" t="s">
        <v>9</v>
      </c>
      <c r="K9" s="17" t="s">
        <v>2</v>
      </c>
      <c r="L9" s="18" t="s">
        <v>10</v>
      </c>
      <c r="M9" s="20"/>
      <c r="N9" s="20"/>
      <c r="O9" s="20"/>
      <c r="P9" s="20"/>
      <c r="Q9" s="20"/>
      <c r="R9" s="20"/>
      <c r="S9" s="20"/>
    </row>
    <row r="10" spans="1:19" ht="24.95" customHeight="1" x14ac:dyDescent="0.25">
      <c r="A10" s="21"/>
      <c r="B10" s="19">
        <v>1</v>
      </c>
      <c r="C10" s="31" t="s">
        <v>13</v>
      </c>
      <c r="D10" s="31" t="s">
        <v>150</v>
      </c>
      <c r="E10" s="31" t="s">
        <v>71</v>
      </c>
      <c r="F10" s="31">
        <v>1000</v>
      </c>
      <c r="G10" s="31">
        <v>1000</v>
      </c>
      <c r="H10" s="31">
        <v>18</v>
      </c>
      <c r="I10" s="31" t="s">
        <v>166</v>
      </c>
      <c r="J10" s="31">
        <v>1</v>
      </c>
      <c r="K10" s="30">
        <f>IFERROR(IF(F10*G10/1000000*J10=0,"",F10*G10/1000000*J10),"Ошибка")</f>
        <v>1</v>
      </c>
      <c r="L10" s="30">
        <f>IFERROR(HLOOKUP(C10,РасчётФасада,B10+1,FALSE),"")</f>
        <v>5404</v>
      </c>
      <c r="M10" s="20"/>
      <c r="N10" s="37" t="s">
        <v>37</v>
      </c>
      <c r="O10" s="37"/>
      <c r="P10" s="37"/>
      <c r="Q10" s="37"/>
      <c r="R10" s="20"/>
      <c r="S10" s="20"/>
    </row>
    <row r="11" spans="1:19" ht="24.95" customHeight="1" x14ac:dyDescent="0.25">
      <c r="A11" s="21"/>
      <c r="B11" s="19">
        <v>2</v>
      </c>
      <c r="C11" s="31" t="s">
        <v>20</v>
      </c>
      <c r="D11" s="31" t="s">
        <v>176</v>
      </c>
      <c r="E11" s="31" t="s">
        <v>135</v>
      </c>
      <c r="F11" s="31">
        <v>1000</v>
      </c>
      <c r="G11" s="31">
        <v>1000</v>
      </c>
      <c r="H11" s="31">
        <v>18</v>
      </c>
      <c r="I11" s="31" t="s">
        <v>166</v>
      </c>
      <c r="J11" s="31">
        <v>1</v>
      </c>
      <c r="K11" s="30">
        <f t="shared" ref="K11:K34" si="0">IFERROR(IF(F11*G11/1000000*J11=0,"",F11*G11/1000000*J11),"Ошибка")</f>
        <v>1</v>
      </c>
      <c r="L11" s="30">
        <f>IFERROR(HLOOKUP(C11,РасчётФасада,B11+1,FALSE),"")</f>
        <v>4214</v>
      </c>
      <c r="M11" s="20"/>
      <c r="N11" s="37" t="s">
        <v>37</v>
      </c>
      <c r="O11" s="37"/>
      <c r="P11" s="37"/>
      <c r="Q11" s="37"/>
      <c r="R11" s="20"/>
      <c r="S11" s="20"/>
    </row>
    <row r="12" spans="1:19" ht="24.95" customHeight="1" x14ac:dyDescent="0.25">
      <c r="A12" s="21"/>
      <c r="B12" s="19">
        <v>3</v>
      </c>
      <c r="C12" s="31" t="s">
        <v>21</v>
      </c>
      <c r="D12" s="31" t="s">
        <v>176</v>
      </c>
      <c r="E12" s="31" t="s">
        <v>137</v>
      </c>
      <c r="F12" s="31">
        <v>1000</v>
      </c>
      <c r="G12" s="31">
        <v>1000</v>
      </c>
      <c r="H12" s="31">
        <v>18</v>
      </c>
      <c r="I12" s="31" t="s">
        <v>166</v>
      </c>
      <c r="J12" s="31">
        <v>1</v>
      </c>
      <c r="K12" s="30">
        <f>IFERROR(IF(F12*G12/1000000*J12=0,"",F12*G12/1000000*J12),"Ошибка")</f>
        <v>1</v>
      </c>
      <c r="L12" s="30">
        <f>IFERROR(HLOOKUP(C12,РасчётФасада,B12+1,FALSE),"")</f>
        <v>5318</v>
      </c>
      <c r="M12" s="20"/>
      <c r="N12" s="37" t="s">
        <v>37</v>
      </c>
      <c r="O12" s="37"/>
      <c r="P12" s="37"/>
      <c r="Q12" s="37"/>
      <c r="R12" s="20"/>
      <c r="S12" s="20"/>
    </row>
    <row r="13" spans="1:19" ht="24.95" customHeight="1" x14ac:dyDescent="0.25">
      <c r="A13" s="21"/>
      <c r="B13" s="19">
        <v>4</v>
      </c>
      <c r="C13" s="31"/>
      <c r="D13" s="31"/>
      <c r="E13" s="31"/>
      <c r="F13" s="31"/>
      <c r="G13" s="31"/>
      <c r="H13" s="31"/>
      <c r="I13" s="31" t="s">
        <v>166</v>
      </c>
      <c r="J13" s="31"/>
      <c r="K13" s="30" t="str">
        <f t="shared" si="0"/>
        <v/>
      </c>
      <c r="L13" s="30" t="str">
        <f t="shared" ref="L13:L34" si="1">IFERROR(HLOOKUP(C13,РасчётФасада,B13+1,FALSE),"")</f>
        <v/>
      </c>
      <c r="M13" s="20"/>
      <c r="N13" s="37" t="s">
        <v>37</v>
      </c>
      <c r="O13" s="37"/>
      <c r="P13" s="37"/>
      <c r="Q13" s="37"/>
      <c r="R13" s="20"/>
      <c r="S13" s="20"/>
    </row>
    <row r="14" spans="1:19" ht="24.95" customHeight="1" x14ac:dyDescent="0.25">
      <c r="A14" s="21"/>
      <c r="B14" s="19">
        <v>5</v>
      </c>
      <c r="C14" s="31"/>
      <c r="D14" s="31"/>
      <c r="E14" s="31"/>
      <c r="F14" s="31"/>
      <c r="G14" s="31"/>
      <c r="H14" s="31"/>
      <c r="I14" s="31" t="s">
        <v>166</v>
      </c>
      <c r="J14" s="31"/>
      <c r="K14" s="30" t="str">
        <f t="shared" si="0"/>
        <v/>
      </c>
      <c r="L14" s="30" t="str">
        <f t="shared" si="1"/>
        <v/>
      </c>
      <c r="M14" s="20"/>
      <c r="N14" s="37" t="s">
        <v>37</v>
      </c>
      <c r="O14" s="37"/>
      <c r="P14" s="37"/>
      <c r="Q14" s="37"/>
      <c r="R14" s="20"/>
      <c r="S14" s="20"/>
    </row>
    <row r="15" spans="1:19" ht="24.95" customHeight="1" x14ac:dyDescent="0.25">
      <c r="A15" s="21"/>
      <c r="B15" s="19">
        <v>6</v>
      </c>
      <c r="C15" s="31"/>
      <c r="D15" s="31"/>
      <c r="E15" s="31"/>
      <c r="F15" s="31"/>
      <c r="G15" s="31"/>
      <c r="H15" s="31"/>
      <c r="I15" s="31" t="s">
        <v>166</v>
      </c>
      <c r="J15" s="31"/>
      <c r="K15" s="30" t="str">
        <f t="shared" si="0"/>
        <v/>
      </c>
      <c r="L15" s="30" t="str">
        <f t="shared" si="1"/>
        <v/>
      </c>
      <c r="M15" s="20"/>
      <c r="N15" s="37" t="s">
        <v>37</v>
      </c>
      <c r="O15" s="37"/>
      <c r="P15" s="37"/>
      <c r="Q15" s="37"/>
      <c r="R15" s="20"/>
      <c r="S15" s="20"/>
    </row>
    <row r="16" spans="1:19" ht="24.95" customHeight="1" x14ac:dyDescent="0.25">
      <c r="A16" s="21"/>
      <c r="B16" s="19">
        <v>7</v>
      </c>
      <c r="C16" s="31"/>
      <c r="D16" s="31"/>
      <c r="E16" s="31"/>
      <c r="F16" s="31"/>
      <c r="G16" s="31"/>
      <c r="H16" s="31"/>
      <c r="I16" s="31" t="s">
        <v>166</v>
      </c>
      <c r="J16" s="31"/>
      <c r="K16" s="30" t="str">
        <f t="shared" si="0"/>
        <v/>
      </c>
      <c r="L16" s="30" t="str">
        <f t="shared" si="1"/>
        <v/>
      </c>
      <c r="M16" s="20"/>
      <c r="N16" s="37" t="s">
        <v>37</v>
      </c>
      <c r="O16" s="37"/>
      <c r="P16" s="37"/>
      <c r="Q16" s="37"/>
      <c r="R16" s="20"/>
      <c r="S16" s="20"/>
    </row>
    <row r="17" spans="1:19" ht="24.95" customHeight="1" x14ac:dyDescent="0.25">
      <c r="A17" s="21"/>
      <c r="B17" s="19">
        <v>8</v>
      </c>
      <c r="C17" s="31"/>
      <c r="D17" s="31"/>
      <c r="E17" s="31"/>
      <c r="F17" s="31"/>
      <c r="G17" s="31"/>
      <c r="H17" s="31"/>
      <c r="I17" s="31" t="s">
        <v>166</v>
      </c>
      <c r="J17" s="31"/>
      <c r="K17" s="30" t="str">
        <f t="shared" si="0"/>
        <v/>
      </c>
      <c r="L17" s="30" t="str">
        <f t="shared" si="1"/>
        <v/>
      </c>
      <c r="M17" s="20"/>
      <c r="N17" s="37" t="s">
        <v>37</v>
      </c>
      <c r="O17" s="37"/>
      <c r="P17" s="37"/>
      <c r="Q17" s="37"/>
      <c r="R17" s="20"/>
      <c r="S17" s="20"/>
    </row>
    <row r="18" spans="1:19" ht="24.95" customHeight="1" x14ac:dyDescent="0.25">
      <c r="A18" s="21"/>
      <c r="B18" s="19">
        <v>9</v>
      </c>
      <c r="C18" s="31"/>
      <c r="D18" s="31"/>
      <c r="E18" s="31"/>
      <c r="F18" s="31"/>
      <c r="G18" s="31"/>
      <c r="H18" s="31"/>
      <c r="I18" s="31" t="s">
        <v>166</v>
      </c>
      <c r="J18" s="31"/>
      <c r="K18" s="30" t="str">
        <f t="shared" si="0"/>
        <v/>
      </c>
      <c r="L18" s="30" t="str">
        <f t="shared" si="1"/>
        <v/>
      </c>
      <c r="M18" s="20"/>
      <c r="N18" s="37" t="s">
        <v>37</v>
      </c>
      <c r="O18" s="37"/>
      <c r="P18" s="37"/>
      <c r="Q18" s="37"/>
      <c r="R18" s="20"/>
      <c r="S18" s="20"/>
    </row>
    <row r="19" spans="1:19" ht="24.95" customHeight="1" x14ac:dyDescent="0.25">
      <c r="A19" s="21"/>
      <c r="B19" s="19">
        <v>10</v>
      </c>
      <c r="C19" s="31"/>
      <c r="D19" s="31"/>
      <c r="E19" s="31"/>
      <c r="F19" s="31"/>
      <c r="G19" s="31"/>
      <c r="H19" s="31"/>
      <c r="I19" s="31" t="s">
        <v>166</v>
      </c>
      <c r="J19" s="31"/>
      <c r="K19" s="30" t="str">
        <f t="shared" si="0"/>
        <v/>
      </c>
      <c r="L19" s="30" t="str">
        <f t="shared" si="1"/>
        <v/>
      </c>
      <c r="M19" s="20"/>
      <c r="N19" s="37" t="s">
        <v>37</v>
      </c>
      <c r="O19" s="37"/>
      <c r="P19" s="37"/>
      <c r="Q19" s="37"/>
      <c r="R19" s="20"/>
      <c r="S19" s="20"/>
    </row>
    <row r="20" spans="1:19" ht="24.95" customHeight="1" x14ac:dyDescent="0.25">
      <c r="A20" s="21"/>
      <c r="B20" s="19">
        <v>11</v>
      </c>
      <c r="C20" s="31"/>
      <c r="D20" s="31"/>
      <c r="E20" s="31"/>
      <c r="F20" s="31"/>
      <c r="G20" s="31"/>
      <c r="H20" s="31"/>
      <c r="I20" s="31" t="s">
        <v>166</v>
      </c>
      <c r="J20" s="31"/>
      <c r="K20" s="30" t="str">
        <f t="shared" si="0"/>
        <v/>
      </c>
      <c r="L20" s="30" t="str">
        <f t="shared" si="1"/>
        <v/>
      </c>
      <c r="M20" s="20"/>
      <c r="N20" s="37" t="s">
        <v>37</v>
      </c>
      <c r="O20" s="37"/>
      <c r="P20" s="37"/>
      <c r="Q20" s="37"/>
      <c r="R20" s="20"/>
      <c r="S20" s="20"/>
    </row>
    <row r="21" spans="1:19" ht="24.95" customHeight="1" x14ac:dyDescent="0.25">
      <c r="A21" s="21"/>
      <c r="B21" s="19">
        <v>12</v>
      </c>
      <c r="C21" s="31"/>
      <c r="D21" s="31"/>
      <c r="E21" s="31"/>
      <c r="F21" s="31"/>
      <c r="G21" s="31"/>
      <c r="H21" s="31"/>
      <c r="I21" s="31" t="s">
        <v>166</v>
      </c>
      <c r="J21" s="31"/>
      <c r="K21" s="30" t="str">
        <f t="shared" si="0"/>
        <v/>
      </c>
      <c r="L21" s="30" t="str">
        <f t="shared" si="1"/>
        <v/>
      </c>
      <c r="M21" s="20"/>
      <c r="N21" s="37" t="s">
        <v>37</v>
      </c>
      <c r="O21" s="37"/>
      <c r="P21" s="37"/>
      <c r="Q21" s="37"/>
      <c r="R21" s="20"/>
      <c r="S21" s="20"/>
    </row>
    <row r="22" spans="1:19" ht="24.95" customHeight="1" x14ac:dyDescent="0.25">
      <c r="A22" s="21"/>
      <c r="B22" s="19">
        <v>13</v>
      </c>
      <c r="C22" s="31"/>
      <c r="D22" s="31"/>
      <c r="E22" s="31"/>
      <c r="F22" s="31"/>
      <c r="G22" s="31"/>
      <c r="H22" s="31"/>
      <c r="I22" s="31" t="s">
        <v>166</v>
      </c>
      <c r="J22" s="31"/>
      <c r="K22" s="30" t="str">
        <f t="shared" si="0"/>
        <v/>
      </c>
      <c r="L22" s="30" t="str">
        <f t="shared" si="1"/>
        <v/>
      </c>
      <c r="M22" s="20"/>
      <c r="N22" s="37" t="s">
        <v>37</v>
      </c>
      <c r="O22" s="37"/>
      <c r="P22" s="37"/>
      <c r="Q22" s="37"/>
      <c r="R22" s="20"/>
      <c r="S22" s="20"/>
    </row>
    <row r="23" spans="1:19" ht="24.95" customHeight="1" x14ac:dyDescent="0.25">
      <c r="A23" s="21"/>
      <c r="B23" s="19">
        <v>14</v>
      </c>
      <c r="C23" s="31"/>
      <c r="D23" s="31"/>
      <c r="E23" s="31"/>
      <c r="F23" s="31"/>
      <c r="G23" s="31"/>
      <c r="H23" s="31"/>
      <c r="I23" s="31" t="s">
        <v>166</v>
      </c>
      <c r="J23" s="31"/>
      <c r="K23" s="30" t="str">
        <f t="shared" si="0"/>
        <v/>
      </c>
      <c r="L23" s="30" t="str">
        <f t="shared" si="1"/>
        <v/>
      </c>
      <c r="M23" s="20"/>
      <c r="N23" s="37" t="s">
        <v>37</v>
      </c>
      <c r="O23" s="37"/>
      <c r="P23" s="37"/>
      <c r="Q23" s="37"/>
      <c r="R23" s="20"/>
      <c r="S23" s="20"/>
    </row>
    <row r="24" spans="1:19" ht="24.95" customHeight="1" x14ac:dyDescent="0.25">
      <c r="A24" s="21"/>
      <c r="B24" s="19">
        <v>15</v>
      </c>
      <c r="C24" s="31"/>
      <c r="D24" s="31"/>
      <c r="E24" s="31"/>
      <c r="F24" s="31"/>
      <c r="G24" s="31"/>
      <c r="H24" s="31"/>
      <c r="I24" s="31" t="s">
        <v>166</v>
      </c>
      <c r="J24" s="31"/>
      <c r="K24" s="30" t="str">
        <f t="shared" si="0"/>
        <v/>
      </c>
      <c r="L24" s="30" t="str">
        <f t="shared" si="1"/>
        <v/>
      </c>
      <c r="M24" s="20"/>
      <c r="N24" s="37" t="s">
        <v>37</v>
      </c>
      <c r="O24" s="37"/>
      <c r="P24" s="37"/>
      <c r="Q24" s="37"/>
      <c r="R24" s="20"/>
      <c r="S24" s="20"/>
    </row>
    <row r="25" spans="1:19" ht="24.95" customHeight="1" x14ac:dyDescent="0.25">
      <c r="A25" s="21"/>
      <c r="B25" s="19">
        <v>16</v>
      </c>
      <c r="C25" s="31"/>
      <c r="D25" s="31"/>
      <c r="E25" s="31"/>
      <c r="F25" s="31"/>
      <c r="G25" s="31"/>
      <c r="H25" s="31"/>
      <c r="I25" s="31" t="s">
        <v>166</v>
      </c>
      <c r="J25" s="31"/>
      <c r="K25" s="30" t="str">
        <f t="shared" si="0"/>
        <v/>
      </c>
      <c r="L25" s="30" t="str">
        <f t="shared" si="1"/>
        <v/>
      </c>
      <c r="M25" s="20"/>
      <c r="N25" s="37" t="s">
        <v>37</v>
      </c>
      <c r="O25" s="37"/>
      <c r="P25" s="37"/>
      <c r="Q25" s="37"/>
      <c r="R25" s="20"/>
      <c r="S25" s="20"/>
    </row>
    <row r="26" spans="1:19" ht="24.95" customHeight="1" x14ac:dyDescent="0.25">
      <c r="A26" s="21"/>
      <c r="B26" s="19">
        <v>17</v>
      </c>
      <c r="C26" s="31"/>
      <c r="D26" s="31"/>
      <c r="E26" s="31"/>
      <c r="F26" s="31"/>
      <c r="G26" s="31"/>
      <c r="H26" s="31"/>
      <c r="I26" s="31" t="s">
        <v>166</v>
      </c>
      <c r="J26" s="31"/>
      <c r="K26" s="30" t="str">
        <f t="shared" si="0"/>
        <v/>
      </c>
      <c r="L26" s="30" t="str">
        <f t="shared" si="1"/>
        <v/>
      </c>
      <c r="M26" s="20"/>
      <c r="N26" s="37" t="s">
        <v>37</v>
      </c>
      <c r="O26" s="37"/>
      <c r="P26" s="37"/>
      <c r="Q26" s="37"/>
      <c r="R26" s="20"/>
      <c r="S26" s="20"/>
    </row>
    <row r="27" spans="1:19" ht="24.95" customHeight="1" x14ac:dyDescent="0.25">
      <c r="A27" s="21"/>
      <c r="B27" s="19">
        <v>18</v>
      </c>
      <c r="C27" s="31"/>
      <c r="D27" s="31"/>
      <c r="E27" s="31"/>
      <c r="F27" s="31"/>
      <c r="G27" s="31"/>
      <c r="H27" s="31"/>
      <c r="I27" s="31" t="s">
        <v>166</v>
      </c>
      <c r="J27" s="31"/>
      <c r="K27" s="30" t="str">
        <f t="shared" si="0"/>
        <v/>
      </c>
      <c r="L27" s="30" t="str">
        <f t="shared" si="1"/>
        <v/>
      </c>
      <c r="M27" s="20"/>
      <c r="N27" s="37" t="s">
        <v>37</v>
      </c>
      <c r="O27" s="37"/>
      <c r="P27" s="37"/>
      <c r="Q27" s="37"/>
      <c r="R27" s="20"/>
      <c r="S27" s="20"/>
    </row>
    <row r="28" spans="1:19" ht="24.95" customHeight="1" x14ac:dyDescent="0.25">
      <c r="A28" s="21"/>
      <c r="B28" s="19">
        <v>19</v>
      </c>
      <c r="C28" s="31"/>
      <c r="D28" s="31"/>
      <c r="E28" s="31"/>
      <c r="F28" s="31"/>
      <c r="G28" s="31"/>
      <c r="H28" s="31"/>
      <c r="I28" s="31" t="s">
        <v>166</v>
      </c>
      <c r="J28" s="31"/>
      <c r="K28" s="30" t="str">
        <f t="shared" si="0"/>
        <v/>
      </c>
      <c r="L28" s="30" t="str">
        <f t="shared" si="1"/>
        <v/>
      </c>
      <c r="M28" s="20"/>
      <c r="N28" s="37" t="s">
        <v>37</v>
      </c>
      <c r="O28" s="37"/>
      <c r="P28" s="37"/>
      <c r="Q28" s="37"/>
      <c r="R28" s="20"/>
      <c r="S28" s="20"/>
    </row>
    <row r="29" spans="1:19" ht="24.95" customHeight="1" x14ac:dyDescent="0.25">
      <c r="A29" s="21"/>
      <c r="B29" s="19">
        <v>20</v>
      </c>
      <c r="C29" s="31"/>
      <c r="D29" s="31"/>
      <c r="E29" s="31"/>
      <c r="F29" s="31"/>
      <c r="G29" s="31"/>
      <c r="H29" s="31"/>
      <c r="I29" s="31" t="s">
        <v>166</v>
      </c>
      <c r="J29" s="31"/>
      <c r="K29" s="30" t="str">
        <f t="shared" si="0"/>
        <v/>
      </c>
      <c r="L29" s="30" t="str">
        <f t="shared" si="1"/>
        <v/>
      </c>
      <c r="M29" s="20"/>
      <c r="N29" s="37" t="s">
        <v>37</v>
      </c>
      <c r="O29" s="37"/>
      <c r="P29" s="37"/>
      <c r="Q29" s="37"/>
      <c r="R29" s="20"/>
      <c r="S29" s="20"/>
    </row>
    <row r="30" spans="1:19" ht="24.95" customHeight="1" x14ac:dyDescent="0.25">
      <c r="A30" s="21"/>
      <c r="B30" s="19">
        <v>21</v>
      </c>
      <c r="C30" s="31"/>
      <c r="D30" s="31"/>
      <c r="E30" s="31"/>
      <c r="F30" s="31"/>
      <c r="G30" s="31"/>
      <c r="H30" s="31"/>
      <c r="I30" s="31" t="s">
        <v>166</v>
      </c>
      <c r="J30" s="31"/>
      <c r="K30" s="30" t="str">
        <f t="shared" si="0"/>
        <v/>
      </c>
      <c r="L30" s="30" t="str">
        <f t="shared" si="1"/>
        <v/>
      </c>
      <c r="M30" s="20"/>
      <c r="N30" s="37" t="s">
        <v>37</v>
      </c>
      <c r="O30" s="37"/>
      <c r="P30" s="37"/>
      <c r="Q30" s="37"/>
      <c r="R30" s="20"/>
      <c r="S30" s="20"/>
    </row>
    <row r="31" spans="1:19" ht="24.95" customHeight="1" x14ac:dyDescent="0.25">
      <c r="A31" s="21"/>
      <c r="B31" s="19">
        <v>22</v>
      </c>
      <c r="C31" s="31"/>
      <c r="D31" s="31"/>
      <c r="E31" s="31"/>
      <c r="F31" s="31"/>
      <c r="G31" s="31"/>
      <c r="H31" s="31"/>
      <c r="I31" s="31" t="s">
        <v>166</v>
      </c>
      <c r="J31" s="31"/>
      <c r="K31" s="30" t="str">
        <f t="shared" si="0"/>
        <v/>
      </c>
      <c r="L31" s="30" t="str">
        <f t="shared" si="1"/>
        <v/>
      </c>
      <c r="M31" s="20"/>
      <c r="N31" s="37" t="s">
        <v>37</v>
      </c>
      <c r="O31" s="37"/>
      <c r="P31" s="37"/>
      <c r="Q31" s="37"/>
      <c r="R31" s="20"/>
      <c r="S31" s="20"/>
    </row>
    <row r="32" spans="1:19" ht="24.95" customHeight="1" x14ac:dyDescent="0.25">
      <c r="A32" s="21"/>
      <c r="B32" s="19">
        <v>23</v>
      </c>
      <c r="C32" s="31"/>
      <c r="D32" s="31"/>
      <c r="E32" s="31"/>
      <c r="F32" s="31"/>
      <c r="G32" s="31"/>
      <c r="H32" s="31"/>
      <c r="I32" s="31" t="s">
        <v>166</v>
      </c>
      <c r="J32" s="31"/>
      <c r="K32" s="30" t="str">
        <f t="shared" si="0"/>
        <v/>
      </c>
      <c r="L32" s="30" t="str">
        <f t="shared" si="1"/>
        <v/>
      </c>
      <c r="M32" s="20"/>
      <c r="N32" s="37" t="s">
        <v>37</v>
      </c>
      <c r="O32" s="37"/>
      <c r="P32" s="37"/>
      <c r="Q32" s="37"/>
      <c r="R32" s="20"/>
      <c r="S32" s="20"/>
    </row>
    <row r="33" spans="1:19" ht="24.95" customHeight="1" x14ac:dyDescent="0.25">
      <c r="A33" s="21"/>
      <c r="B33" s="19">
        <v>25</v>
      </c>
      <c r="C33" s="31"/>
      <c r="D33" s="31"/>
      <c r="E33" s="31"/>
      <c r="F33" s="31"/>
      <c r="G33" s="31"/>
      <c r="H33" s="31"/>
      <c r="I33" s="31" t="s">
        <v>166</v>
      </c>
      <c r="J33" s="31"/>
      <c r="K33" s="30" t="str">
        <f t="shared" si="0"/>
        <v/>
      </c>
      <c r="L33" s="30" t="str">
        <f t="shared" si="1"/>
        <v/>
      </c>
      <c r="M33" s="20"/>
      <c r="N33" s="37" t="s">
        <v>37</v>
      </c>
      <c r="O33" s="37"/>
      <c r="P33" s="37"/>
      <c r="Q33" s="37"/>
      <c r="R33" s="20"/>
      <c r="S33" s="20"/>
    </row>
    <row r="34" spans="1:19" ht="24.95" customHeight="1" x14ac:dyDescent="0.25">
      <c r="A34" s="21"/>
      <c r="B34" s="19">
        <v>26</v>
      </c>
      <c r="C34" s="31"/>
      <c r="D34" s="31"/>
      <c r="E34" s="31"/>
      <c r="F34" s="31"/>
      <c r="G34" s="31"/>
      <c r="H34" s="31"/>
      <c r="I34" s="31" t="s">
        <v>166</v>
      </c>
      <c r="J34" s="31"/>
      <c r="K34" s="30" t="str">
        <f t="shared" si="0"/>
        <v/>
      </c>
      <c r="L34" s="30" t="str">
        <f t="shared" si="1"/>
        <v/>
      </c>
      <c r="M34" s="20"/>
      <c r="N34" s="37" t="s">
        <v>37</v>
      </c>
      <c r="O34" s="37"/>
      <c r="P34" s="37"/>
      <c r="Q34" s="37"/>
      <c r="R34" s="20"/>
      <c r="S34" s="20"/>
    </row>
    <row r="35" spans="1:19" ht="15.75" x14ac:dyDescent="0.25">
      <c r="A35" s="21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0"/>
      <c r="N35" s="20"/>
      <c r="O35" s="20"/>
      <c r="P35" s="20"/>
      <c r="Q35" s="20"/>
      <c r="R35" s="20"/>
      <c r="S35" s="20"/>
    </row>
    <row r="36" spans="1:19" ht="15.75" x14ac:dyDescent="0.25">
      <c r="A36" s="21"/>
      <c r="B36" s="40" t="s">
        <v>46</v>
      </c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20"/>
      <c r="N36" s="20"/>
      <c r="O36" s="20"/>
      <c r="P36" s="20"/>
      <c r="Q36" s="20"/>
      <c r="R36" s="20"/>
      <c r="S36" s="20"/>
    </row>
    <row r="37" spans="1:19" ht="15.75" x14ac:dyDescent="0.25">
      <c r="A37" s="21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20"/>
      <c r="N37" s="20"/>
      <c r="O37" s="20"/>
      <c r="P37" s="20"/>
      <c r="Q37" s="20"/>
      <c r="R37" s="20"/>
      <c r="S37" s="20"/>
    </row>
    <row r="38" spans="1:19" ht="15.75" x14ac:dyDescent="0.25">
      <c r="A38" s="21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20"/>
      <c r="N38" s="20"/>
      <c r="O38" s="20"/>
      <c r="P38" s="20"/>
      <c r="Q38" s="20"/>
      <c r="R38" s="20"/>
      <c r="S38" s="20"/>
    </row>
    <row r="39" spans="1:19" ht="15.75" x14ac:dyDescent="0.25">
      <c r="A39" s="21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20"/>
      <c r="N39" s="20"/>
      <c r="O39" s="20"/>
      <c r="P39" s="20"/>
      <c r="Q39" s="20"/>
      <c r="R39" s="20"/>
      <c r="S39" s="20"/>
    </row>
    <row r="40" spans="1:19" ht="15.75" x14ac:dyDescent="0.25">
      <c r="A40" s="21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20"/>
      <c r="N40" s="20"/>
      <c r="O40" s="20"/>
      <c r="P40" s="20"/>
      <c r="Q40" s="20"/>
      <c r="R40" s="20"/>
      <c r="S40" s="20"/>
    </row>
    <row r="41" spans="1:19" ht="15.75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0"/>
      <c r="N41" s="20"/>
      <c r="O41" s="20"/>
      <c r="P41" s="20"/>
      <c r="Q41" s="20"/>
      <c r="R41" s="20"/>
      <c r="S41" s="20"/>
    </row>
    <row r="42" spans="1:19" ht="15.75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0"/>
      <c r="N42" s="20"/>
      <c r="O42" s="20"/>
      <c r="P42" s="20"/>
      <c r="Q42" s="20"/>
      <c r="R42" s="20"/>
      <c r="S42" s="20"/>
    </row>
    <row r="43" spans="1:19" ht="15.75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0"/>
      <c r="N43" s="20"/>
      <c r="O43" s="20"/>
      <c r="P43" s="20"/>
      <c r="Q43" s="20"/>
      <c r="R43" s="20"/>
      <c r="S43" s="20"/>
    </row>
    <row r="44" spans="1:19" ht="15.75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0"/>
      <c r="N44" s="20"/>
      <c r="O44" s="20"/>
      <c r="P44" s="20"/>
      <c r="Q44" s="20"/>
      <c r="R44" s="20"/>
      <c r="S44" s="20"/>
    </row>
    <row r="45" spans="1:19" ht="15.75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0"/>
      <c r="N45" s="20"/>
      <c r="O45" s="20"/>
      <c r="P45" s="20"/>
      <c r="Q45" s="20"/>
      <c r="R45" s="20"/>
      <c r="S45" s="20"/>
    </row>
    <row r="46" spans="1:19" ht="15.75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0"/>
      <c r="N46" s="20"/>
      <c r="O46" s="20"/>
      <c r="P46" s="20"/>
      <c r="Q46" s="20"/>
      <c r="R46" s="20"/>
      <c r="S46" s="20"/>
    </row>
    <row r="47" spans="1:19" ht="15.75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0"/>
      <c r="N47" s="20"/>
      <c r="O47" s="20"/>
      <c r="P47" s="20"/>
      <c r="Q47" s="20"/>
      <c r="R47" s="20"/>
      <c r="S47" s="20"/>
    </row>
    <row r="48" spans="1:19" ht="15.75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0"/>
      <c r="N48" s="20"/>
      <c r="O48" s="20"/>
      <c r="P48" s="20"/>
      <c r="Q48" s="20"/>
      <c r="R48" s="20"/>
      <c r="S48" s="20"/>
    </row>
    <row r="49" spans="1:19" ht="15.75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0"/>
      <c r="N49" s="20"/>
      <c r="O49" s="20"/>
      <c r="P49" s="20"/>
      <c r="Q49" s="20"/>
      <c r="R49" s="20"/>
      <c r="S49" s="20"/>
    </row>
    <row r="50" spans="1:19" ht="15.75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0"/>
      <c r="N50" s="20"/>
      <c r="O50" s="20"/>
      <c r="P50" s="20"/>
      <c r="Q50" s="20"/>
      <c r="R50" s="20"/>
      <c r="S50" s="20"/>
    </row>
    <row r="51" spans="1:19" ht="15.75" x14ac:dyDescent="0.2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0"/>
      <c r="N51" s="20"/>
      <c r="O51" s="20"/>
      <c r="P51" s="20"/>
      <c r="Q51" s="20"/>
      <c r="R51" s="20"/>
      <c r="S51" s="20"/>
    </row>
    <row r="52" spans="1:19" ht="15.75" x14ac:dyDescent="0.2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0"/>
      <c r="N52" s="20"/>
      <c r="O52" s="20"/>
      <c r="P52" s="20"/>
      <c r="Q52" s="20"/>
      <c r="R52" s="20"/>
      <c r="S52" s="20"/>
    </row>
    <row r="53" spans="1:19" ht="15.75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</row>
    <row r="54" spans="1:19" ht="15.75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</row>
    <row r="55" spans="1:19" ht="15.75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</row>
    <row r="56" spans="1:19" ht="15.75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</row>
  </sheetData>
  <sheetProtection algorithmName="SHA-512" hashValue="JDcTsEGwECZwjUzTN9wcrzR3ZLcmI3zyjKDd8c5ibfFEU5dtu9FUELIyP+t3S8gGlAscsAr3KM3A1woyOGkCZQ==" saltValue="teE7aQ4lBL60QwRLQ+5q2w==" spinCount="100000" sheet="1" selectLockedCells="1"/>
  <mergeCells count="40">
    <mergeCell ref="D2:E2"/>
    <mergeCell ref="D3:E3"/>
    <mergeCell ref="D4:E4"/>
    <mergeCell ref="D5:E5"/>
    <mergeCell ref="B36:L36"/>
    <mergeCell ref="G2:H2"/>
    <mergeCell ref="G3:H3"/>
    <mergeCell ref="J2:K2"/>
    <mergeCell ref="J3:K3"/>
    <mergeCell ref="J4:K4"/>
    <mergeCell ref="J5:K5"/>
    <mergeCell ref="J6:K6"/>
    <mergeCell ref="H4:H6"/>
    <mergeCell ref="C7:E7"/>
    <mergeCell ref="N23:Q23"/>
    <mergeCell ref="N24:Q24"/>
    <mergeCell ref="N25:Q25"/>
    <mergeCell ref="N26:Q26"/>
    <mergeCell ref="N27:Q27"/>
    <mergeCell ref="N22:Q22"/>
    <mergeCell ref="N16:Q16"/>
    <mergeCell ref="N17:Q17"/>
    <mergeCell ref="N18:Q18"/>
    <mergeCell ref="N19:Q19"/>
    <mergeCell ref="N20:Q20"/>
    <mergeCell ref="N21:Q21"/>
    <mergeCell ref="B37:L40"/>
    <mergeCell ref="N28:Q28"/>
    <mergeCell ref="N29:Q29"/>
    <mergeCell ref="N30:Q30"/>
    <mergeCell ref="N31:Q31"/>
    <mergeCell ref="N32:Q32"/>
    <mergeCell ref="N33:Q33"/>
    <mergeCell ref="N34:Q34"/>
    <mergeCell ref="N15:Q15"/>
    <mergeCell ref="N10:Q10"/>
    <mergeCell ref="N11:Q11"/>
    <mergeCell ref="N12:Q12"/>
    <mergeCell ref="N13:Q13"/>
    <mergeCell ref="N14:Q14"/>
  </mergeCells>
  <phoneticPr fontId="2" type="noConversion"/>
  <conditionalFormatting sqref="D10:D34">
    <cfRule type="expression" dxfId="9" priority="10">
      <formula>NOT(C10="Фасад с плёнкой")</formula>
    </cfRule>
  </conditionalFormatting>
  <conditionalFormatting sqref="E10:E34">
    <cfRule type="expression" dxfId="8" priority="7">
      <formula>C10=""</formula>
    </cfRule>
    <cfRule type="expression" dxfId="7" priority="8">
      <formula>COUNTIF((IF(C10="фасад с плёнкой",ДекорыПлёнок,IF(C10="фасад с кромкой пур",ДекорыПУР,IF(C10="фасад с кромкой лазер",ДекорыЛазер,"")))),E10)=0</formula>
    </cfRule>
  </conditionalFormatting>
  <conditionalFormatting sqref="F10:F34">
    <cfRule type="cellIs" dxfId="6" priority="2" operator="greaterThan">
      <formula>2750</formula>
    </cfRule>
  </conditionalFormatting>
  <conditionalFormatting sqref="G10:G34">
    <cfRule type="cellIs" dxfId="5" priority="1" operator="greaterThan">
      <formula>1150</formula>
    </cfRule>
  </conditionalFormatting>
  <conditionalFormatting sqref="H10:I34">
    <cfRule type="expression" dxfId="4" priority="6">
      <formula>COUNTIF(IF(VLOOKUP(D10,ФрезеровкиСт,4,FALSE)=0,ТолщиныМДФ0,ТолщиныМДФ1),H10)=0</formula>
    </cfRule>
    <cfRule type="expression" dxfId="3" priority="12">
      <formula>AND(OR(C10="Фасад с кромкой ПУР",C10="Фасад с кромкой Лазер"),NOT(H10=18))</formula>
    </cfRule>
  </conditionalFormatting>
  <conditionalFormatting sqref="I10:I34">
    <cfRule type="expression" dxfId="2" priority="3">
      <formula>$C10=""</formula>
    </cfRule>
  </conditionalFormatting>
  <conditionalFormatting sqref="L10:L34">
    <cfRule type="expression" dxfId="1" priority="15">
      <formula>L10="Неправильный декор"</formula>
    </cfRule>
  </conditionalFormatting>
  <conditionalFormatting sqref="N10:Q34">
    <cfRule type="expression" dxfId="0" priority="22">
      <formula>AND(OR(C10="Фасад с кромкой ПУР",C10="Фасад с кромкой Лазер"),NOT(H10=18))</formula>
    </cfRule>
  </conditionalFormatting>
  <dataValidations count="5">
    <dataValidation type="list" allowBlank="1" showInputMessage="1" showErrorMessage="1" sqref="C10:C34">
      <formula1>ТипыФас</formula1>
    </dataValidation>
    <dataValidation type="list" allowBlank="1" showInputMessage="1" showErrorMessage="1" sqref="D19:D34">
      <formula1>IF($C$10="Фасад с плёнкой",Фрезеровки,"")</formula1>
    </dataValidation>
    <dataValidation type="list" allowBlank="1" showInputMessage="1" showErrorMessage="1" sqref="D10:D18">
      <formula1>IF(C10="Фасад с плёнкой",Фрезеровки,"")</formula1>
    </dataValidation>
    <dataValidation type="list" allowBlank="1" showInputMessage="1" showErrorMessage="1" sqref="H10:H34">
      <formula1>IF(OR(C10="Фасад с кромкой Лазер",C10="Фасад с кромкой ПУР"),ТолщиныМДФкромка,IF(VLOOKUP(D10,ФрезеровкиСт,4,FALSE)=0,ТолщиныМДФ0,ТолщиныМДФ1))</formula1>
    </dataValidation>
    <dataValidation type="list" allowBlank="1" showInputMessage="1" showErrorMessage="1" sqref="I10:I34">
      <formula1>"Высота,Ширина"</formula1>
    </dataValidation>
  </dataValidations>
  <hyperlinks>
    <hyperlink ref="J3" r:id="rId1"/>
  </hyperlinks>
  <pageMargins left="0.7" right="0.7" top="0.75" bottom="0.75" header="0.3" footer="0.3"/>
  <pageSetup paperSize="9" scale="32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IF(C10="Фасад с плёнкой",ДекорыПлёнок,IF(C10="Фасад с кромкой ПУР",ДекорыПУР,IF(C10="Фасад с кромкой Лазер",ДекорыЛазер,'Данные МДФ'!$M$1:$M$2)))</xm:f>
          </x14:formula1>
          <xm:sqref>E10:E34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288" zoomScale="70" zoomScaleNormal="70" workbookViewId="0">
      <selection activeCell="V210" sqref="V210"/>
    </sheetView>
  </sheetViews>
  <sheetFormatPr defaultRowHeight="15" x14ac:dyDescent="0.25"/>
  <cols>
    <col min="1" max="16384" width="9.140625" style="3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76"/>
  <sheetViews>
    <sheetView workbookViewId="0">
      <selection activeCell="D6" sqref="D6"/>
    </sheetView>
  </sheetViews>
  <sheetFormatPr defaultRowHeight="15" x14ac:dyDescent="0.25"/>
  <cols>
    <col min="2" max="2" width="22.42578125" bestFit="1" customWidth="1"/>
    <col min="4" max="4" width="28.28515625" bestFit="1" customWidth="1"/>
    <col min="5" max="5" width="7.28515625" bestFit="1" customWidth="1"/>
    <col min="6" max="6" width="13.5703125" bestFit="1" customWidth="1"/>
    <col min="7" max="7" width="27.42578125" customWidth="1"/>
    <col min="8" max="8" width="34.42578125" customWidth="1"/>
    <col min="9" max="9" width="9.7109375" customWidth="1"/>
    <col min="10" max="10" width="13.7109375" customWidth="1"/>
    <col min="13" max="13" width="17" customWidth="1"/>
    <col min="16" max="16" width="14.42578125" customWidth="1"/>
    <col min="19" max="19" width="17.5703125" customWidth="1"/>
  </cols>
  <sheetData>
    <row r="2" spans="2:17" x14ac:dyDescent="0.25">
      <c r="H2" s="50" t="s">
        <v>33</v>
      </c>
      <c r="I2" s="50"/>
      <c r="J2" s="2">
        <v>2400</v>
      </c>
    </row>
    <row r="3" spans="2:17" x14ac:dyDescent="0.25">
      <c r="H3" s="51" t="s">
        <v>32</v>
      </c>
      <c r="I3" s="51"/>
      <c r="J3" s="7">
        <v>1.4</v>
      </c>
    </row>
    <row r="4" spans="2:17" s="1" customFormat="1" ht="34.5" customHeight="1" x14ac:dyDescent="0.25">
      <c r="B4" s="5" t="s">
        <v>12</v>
      </c>
      <c r="D4" s="5" t="s">
        <v>4</v>
      </c>
      <c r="E4" s="5" t="s">
        <v>15</v>
      </c>
      <c r="F4" s="5" t="s">
        <v>5</v>
      </c>
      <c r="G4" s="5" t="s">
        <v>86</v>
      </c>
      <c r="H4" s="5" t="s">
        <v>14</v>
      </c>
      <c r="I4" s="5" t="s">
        <v>15</v>
      </c>
      <c r="J4" s="5" t="s">
        <v>5</v>
      </c>
      <c r="M4" s="5" t="s">
        <v>18</v>
      </c>
      <c r="N4" s="5" t="s">
        <v>16</v>
      </c>
      <c r="P4" s="5" t="s">
        <v>17</v>
      </c>
      <c r="Q4" s="5" t="s">
        <v>16</v>
      </c>
    </row>
    <row r="5" spans="2:17" x14ac:dyDescent="0.25">
      <c r="B5" s="4" t="s">
        <v>13</v>
      </c>
      <c r="D5" s="4" t="s">
        <v>94</v>
      </c>
      <c r="E5" s="4">
        <v>1</v>
      </c>
      <c r="F5" s="2">
        <f t="shared" ref="F5:F42" si="0">IFERROR(VLOOKUP(E5,$P$5:$Q$13,2,FALSE),"")</f>
        <v>500</v>
      </c>
      <c r="G5" s="2">
        <v>0</v>
      </c>
      <c r="H5" s="4" t="s">
        <v>59</v>
      </c>
      <c r="I5" s="4">
        <v>1</v>
      </c>
      <c r="J5" s="2">
        <f t="shared" ref="J5:J36" si="1">IFERROR(VLOOKUP(I5,$M$5:$N$14,2,FALSE),"")</f>
        <v>389</v>
      </c>
      <c r="M5" s="4">
        <v>1</v>
      </c>
      <c r="N5" s="2">
        <v>389</v>
      </c>
      <c r="P5" s="4">
        <v>1</v>
      </c>
      <c r="Q5" s="2">
        <v>500</v>
      </c>
    </row>
    <row r="6" spans="2:17" x14ac:dyDescent="0.25">
      <c r="B6" s="4" t="s">
        <v>20</v>
      </c>
      <c r="D6" s="4" t="s">
        <v>114</v>
      </c>
      <c r="E6" s="4">
        <v>1</v>
      </c>
      <c r="F6" s="2">
        <f t="shared" si="0"/>
        <v>500</v>
      </c>
      <c r="G6" s="2">
        <v>0</v>
      </c>
      <c r="H6" s="4" t="s">
        <v>78</v>
      </c>
      <c r="I6" s="4">
        <v>3</v>
      </c>
      <c r="J6" s="2">
        <f t="shared" si="1"/>
        <v>418</v>
      </c>
      <c r="M6" s="4">
        <v>2</v>
      </c>
      <c r="N6" s="2">
        <v>403</v>
      </c>
      <c r="P6" s="4">
        <v>2</v>
      </c>
      <c r="Q6" s="2">
        <v>1300</v>
      </c>
    </row>
    <row r="7" spans="2:17" x14ac:dyDescent="0.25">
      <c r="B7" s="4" t="s">
        <v>21</v>
      </c>
      <c r="D7" s="4" t="s">
        <v>167</v>
      </c>
      <c r="E7" s="4">
        <v>1</v>
      </c>
      <c r="F7" s="2">
        <f t="shared" si="0"/>
        <v>500</v>
      </c>
      <c r="G7" s="2">
        <v>0</v>
      </c>
      <c r="H7" s="4" t="s">
        <v>72</v>
      </c>
      <c r="I7" s="4">
        <v>3</v>
      </c>
      <c r="J7" s="2">
        <f t="shared" si="1"/>
        <v>418</v>
      </c>
      <c r="M7" s="4">
        <v>3</v>
      </c>
      <c r="N7" s="2">
        <v>418</v>
      </c>
      <c r="P7" s="4">
        <v>3</v>
      </c>
      <c r="Q7" s="2">
        <v>2100</v>
      </c>
    </row>
    <row r="8" spans="2:17" x14ac:dyDescent="0.25">
      <c r="D8" s="4" t="s">
        <v>169</v>
      </c>
      <c r="E8" s="4">
        <v>1</v>
      </c>
      <c r="F8" s="2">
        <f t="shared" si="0"/>
        <v>500</v>
      </c>
      <c r="G8" s="2">
        <v>1</v>
      </c>
      <c r="H8" s="4" t="s">
        <v>70</v>
      </c>
      <c r="I8" s="4">
        <v>9</v>
      </c>
      <c r="J8" s="2">
        <f t="shared" si="1"/>
        <v>534</v>
      </c>
      <c r="M8" s="4">
        <v>4</v>
      </c>
      <c r="N8" s="2">
        <v>425</v>
      </c>
      <c r="P8" s="4"/>
      <c r="Q8" s="2"/>
    </row>
    <row r="9" spans="2:17" x14ac:dyDescent="0.25">
      <c r="D9" s="4" t="s">
        <v>95</v>
      </c>
      <c r="E9" s="4">
        <v>1</v>
      </c>
      <c r="F9" s="2">
        <f t="shared" si="0"/>
        <v>500</v>
      </c>
      <c r="G9" s="2">
        <v>0</v>
      </c>
      <c r="H9" s="4" t="s">
        <v>67</v>
      </c>
      <c r="I9" s="4">
        <v>9</v>
      </c>
      <c r="J9" s="2">
        <f t="shared" si="1"/>
        <v>534</v>
      </c>
      <c r="M9" s="4">
        <v>5</v>
      </c>
      <c r="N9" s="2">
        <v>432</v>
      </c>
      <c r="P9" s="4"/>
      <c r="Q9" s="2"/>
    </row>
    <row r="10" spans="2:17" x14ac:dyDescent="0.25">
      <c r="D10" s="4" t="s">
        <v>150</v>
      </c>
      <c r="E10" s="4">
        <v>2</v>
      </c>
      <c r="F10" s="2">
        <f t="shared" si="0"/>
        <v>1300</v>
      </c>
      <c r="G10" s="2">
        <v>0</v>
      </c>
      <c r="H10" s="4" t="s">
        <v>51</v>
      </c>
      <c r="I10" s="4">
        <v>1</v>
      </c>
      <c r="J10" s="2">
        <f t="shared" si="1"/>
        <v>389</v>
      </c>
      <c r="M10" s="4">
        <v>6</v>
      </c>
      <c r="N10" s="2">
        <v>448</v>
      </c>
      <c r="P10" s="4"/>
      <c r="Q10" s="2"/>
    </row>
    <row r="11" spans="2:17" x14ac:dyDescent="0.25">
      <c r="D11" s="4" t="s">
        <v>96</v>
      </c>
      <c r="E11" s="4">
        <v>2</v>
      </c>
      <c r="F11" s="2">
        <f t="shared" si="0"/>
        <v>1300</v>
      </c>
      <c r="G11" s="2">
        <v>0</v>
      </c>
      <c r="H11" s="4" t="s">
        <v>76</v>
      </c>
      <c r="I11" s="4">
        <v>2</v>
      </c>
      <c r="J11" s="2">
        <f t="shared" si="1"/>
        <v>403</v>
      </c>
      <c r="M11" s="4">
        <v>7</v>
      </c>
      <c r="N11" s="2">
        <v>462</v>
      </c>
      <c r="P11" s="4"/>
      <c r="Q11" s="2"/>
    </row>
    <row r="12" spans="2:17" x14ac:dyDescent="0.25">
      <c r="D12" s="4" t="s">
        <v>97</v>
      </c>
      <c r="E12" s="4">
        <v>2</v>
      </c>
      <c r="F12" s="2">
        <f t="shared" si="0"/>
        <v>1300</v>
      </c>
      <c r="G12" s="2">
        <v>0</v>
      </c>
      <c r="H12" s="4" t="s">
        <v>73</v>
      </c>
      <c r="I12" s="4">
        <v>2</v>
      </c>
      <c r="J12" s="2">
        <f t="shared" si="1"/>
        <v>403</v>
      </c>
      <c r="M12" s="4">
        <v>8</v>
      </c>
      <c r="N12" s="2">
        <v>472</v>
      </c>
      <c r="P12" s="4"/>
      <c r="Q12" s="2"/>
    </row>
    <row r="13" spans="2:17" x14ac:dyDescent="0.25">
      <c r="D13" s="4" t="s">
        <v>98</v>
      </c>
      <c r="E13" s="4">
        <v>2</v>
      </c>
      <c r="F13" s="2">
        <f t="shared" si="0"/>
        <v>1300</v>
      </c>
      <c r="G13" s="2">
        <v>0</v>
      </c>
      <c r="H13" s="4" t="s">
        <v>50</v>
      </c>
      <c r="I13" s="4">
        <v>8</v>
      </c>
      <c r="J13" s="2">
        <f t="shared" si="1"/>
        <v>472</v>
      </c>
      <c r="M13" s="4">
        <v>9</v>
      </c>
      <c r="N13" s="2">
        <v>534</v>
      </c>
      <c r="P13" s="4"/>
      <c r="Q13" s="2"/>
    </row>
    <row r="14" spans="2:17" x14ac:dyDescent="0.25">
      <c r="D14" s="4" t="s">
        <v>99</v>
      </c>
      <c r="E14" s="4">
        <v>2</v>
      </c>
      <c r="F14" s="2">
        <f t="shared" si="0"/>
        <v>1300</v>
      </c>
      <c r="G14" s="2">
        <v>0</v>
      </c>
      <c r="H14" s="4" t="s">
        <v>75</v>
      </c>
      <c r="I14" s="4">
        <v>9</v>
      </c>
      <c r="J14" s="2">
        <f t="shared" si="1"/>
        <v>534</v>
      </c>
      <c r="M14" s="4">
        <v>10</v>
      </c>
      <c r="N14" s="2">
        <v>593</v>
      </c>
    </row>
    <row r="15" spans="2:17" x14ac:dyDescent="0.25">
      <c r="B15" s="52" t="s">
        <v>83</v>
      </c>
      <c r="C15" s="26">
        <v>7.0000000000000007E-2</v>
      </c>
      <c r="D15" s="4" t="s">
        <v>100</v>
      </c>
      <c r="E15" s="4">
        <v>2</v>
      </c>
      <c r="F15" s="2">
        <f t="shared" si="0"/>
        <v>1300</v>
      </c>
      <c r="G15" s="2">
        <v>0</v>
      </c>
      <c r="H15" s="4" t="s">
        <v>77</v>
      </c>
      <c r="I15" s="4">
        <v>1</v>
      </c>
      <c r="J15" s="2">
        <f t="shared" si="1"/>
        <v>389</v>
      </c>
    </row>
    <row r="16" spans="2:17" x14ac:dyDescent="0.25">
      <c r="B16" s="52"/>
      <c r="C16" s="27"/>
      <c r="D16" s="4" t="s">
        <v>106</v>
      </c>
      <c r="E16" s="4">
        <v>3</v>
      </c>
      <c r="F16" s="2">
        <f t="shared" si="0"/>
        <v>2100</v>
      </c>
      <c r="G16" s="2">
        <v>1</v>
      </c>
      <c r="H16" s="4" t="s">
        <v>69</v>
      </c>
      <c r="I16" s="4">
        <v>1</v>
      </c>
      <c r="J16" s="2">
        <f t="shared" si="1"/>
        <v>389</v>
      </c>
    </row>
    <row r="17" spans="2:10" x14ac:dyDescent="0.25">
      <c r="B17" s="4" t="s">
        <v>84</v>
      </c>
      <c r="C17" s="26">
        <v>20</v>
      </c>
      <c r="D17" s="4" t="s">
        <v>107</v>
      </c>
      <c r="E17" s="4">
        <v>3</v>
      </c>
      <c r="F17" s="2">
        <f t="shared" si="0"/>
        <v>2100</v>
      </c>
      <c r="G17" s="2">
        <v>0</v>
      </c>
      <c r="H17" s="4" t="s">
        <v>119</v>
      </c>
      <c r="I17" s="4">
        <v>1</v>
      </c>
      <c r="J17" s="2">
        <f t="shared" si="1"/>
        <v>389</v>
      </c>
    </row>
    <row r="18" spans="2:10" x14ac:dyDescent="0.25">
      <c r="B18" s="4" t="s">
        <v>85</v>
      </c>
      <c r="C18" s="26">
        <v>100</v>
      </c>
      <c r="D18" s="4" t="s">
        <v>170</v>
      </c>
      <c r="E18" s="4">
        <v>3</v>
      </c>
      <c r="F18" s="2">
        <f t="shared" si="0"/>
        <v>2100</v>
      </c>
      <c r="G18" s="2">
        <v>0</v>
      </c>
      <c r="H18" s="4" t="s">
        <v>53</v>
      </c>
      <c r="I18" s="4">
        <v>1</v>
      </c>
      <c r="J18" s="2">
        <f t="shared" si="1"/>
        <v>389</v>
      </c>
    </row>
    <row r="19" spans="2:10" x14ac:dyDescent="0.25">
      <c r="D19" s="4" t="s">
        <v>171</v>
      </c>
      <c r="E19" s="4">
        <v>3</v>
      </c>
      <c r="F19" s="2">
        <f t="shared" si="0"/>
        <v>2100</v>
      </c>
      <c r="G19" s="2">
        <v>0</v>
      </c>
      <c r="H19" s="4" t="s">
        <v>54</v>
      </c>
      <c r="I19" s="4">
        <v>1</v>
      </c>
      <c r="J19" s="2">
        <f t="shared" si="1"/>
        <v>389</v>
      </c>
    </row>
    <row r="20" spans="2:10" x14ac:dyDescent="0.25">
      <c r="D20" s="4" t="s">
        <v>108</v>
      </c>
      <c r="E20" s="4">
        <v>3</v>
      </c>
      <c r="F20" s="2">
        <f t="shared" si="0"/>
        <v>2100</v>
      </c>
      <c r="G20" s="2">
        <v>0</v>
      </c>
      <c r="H20" s="4" t="s">
        <v>120</v>
      </c>
      <c r="I20" s="4">
        <v>1</v>
      </c>
      <c r="J20" s="2">
        <f t="shared" si="1"/>
        <v>389</v>
      </c>
    </row>
    <row r="21" spans="2:10" x14ac:dyDescent="0.25">
      <c r="D21" s="4" t="s">
        <v>109</v>
      </c>
      <c r="E21" s="4">
        <v>3</v>
      </c>
      <c r="F21" s="2">
        <f t="shared" si="0"/>
        <v>2100</v>
      </c>
      <c r="G21" s="2">
        <v>1</v>
      </c>
      <c r="H21" s="4" t="s">
        <v>55</v>
      </c>
      <c r="I21" s="4">
        <v>1</v>
      </c>
      <c r="J21" s="2">
        <f t="shared" si="1"/>
        <v>389</v>
      </c>
    </row>
    <row r="22" spans="2:10" x14ac:dyDescent="0.25">
      <c r="D22" s="4" t="s">
        <v>110</v>
      </c>
      <c r="E22" s="4">
        <v>3</v>
      </c>
      <c r="F22" s="2">
        <f t="shared" si="0"/>
        <v>2100</v>
      </c>
      <c r="G22" s="2">
        <v>0</v>
      </c>
      <c r="H22" s="4" t="s">
        <v>68</v>
      </c>
      <c r="I22" s="4">
        <v>3</v>
      </c>
      <c r="J22" s="2">
        <f t="shared" si="1"/>
        <v>418</v>
      </c>
    </row>
    <row r="23" spans="2:10" x14ac:dyDescent="0.25">
      <c r="D23" s="4" t="s">
        <v>111</v>
      </c>
      <c r="E23" s="4">
        <v>3</v>
      </c>
      <c r="F23" s="2">
        <f t="shared" si="0"/>
        <v>2100</v>
      </c>
      <c r="G23" s="2">
        <v>1</v>
      </c>
      <c r="H23" s="4" t="s">
        <v>122</v>
      </c>
      <c r="I23" s="4">
        <v>1</v>
      </c>
      <c r="J23" s="2">
        <f t="shared" si="1"/>
        <v>389</v>
      </c>
    </row>
    <row r="24" spans="2:10" x14ac:dyDescent="0.25">
      <c r="D24" s="4" t="s">
        <v>172</v>
      </c>
      <c r="E24" s="4">
        <v>3</v>
      </c>
      <c r="F24" s="2">
        <f t="shared" si="0"/>
        <v>2100</v>
      </c>
      <c r="G24" s="2">
        <v>1</v>
      </c>
      <c r="H24" s="4" t="s">
        <v>56</v>
      </c>
      <c r="I24" s="4">
        <v>1</v>
      </c>
      <c r="J24" s="2">
        <f t="shared" si="1"/>
        <v>389</v>
      </c>
    </row>
    <row r="25" spans="2:10" x14ac:dyDescent="0.25">
      <c r="D25" s="4" t="s">
        <v>173</v>
      </c>
      <c r="E25" s="4">
        <v>3</v>
      </c>
      <c r="F25" s="2">
        <f t="shared" si="0"/>
        <v>2100</v>
      </c>
      <c r="G25" s="2">
        <v>1</v>
      </c>
      <c r="H25" s="4" t="s">
        <v>123</v>
      </c>
      <c r="I25" s="4">
        <v>1</v>
      </c>
      <c r="J25" s="2">
        <f t="shared" si="1"/>
        <v>389</v>
      </c>
    </row>
    <row r="26" spans="2:10" x14ac:dyDescent="0.25">
      <c r="D26" s="4" t="s">
        <v>151</v>
      </c>
      <c r="E26" s="4">
        <v>3</v>
      </c>
      <c r="F26" s="2">
        <f t="shared" si="0"/>
        <v>2100</v>
      </c>
      <c r="G26" s="2">
        <v>1</v>
      </c>
      <c r="H26" s="4" t="s">
        <v>124</v>
      </c>
      <c r="I26" s="4">
        <v>1</v>
      </c>
      <c r="J26" s="2">
        <f t="shared" si="1"/>
        <v>389</v>
      </c>
    </row>
    <row r="27" spans="2:10" x14ac:dyDescent="0.25">
      <c r="D27" s="4" t="s">
        <v>152</v>
      </c>
      <c r="E27" s="4">
        <v>3</v>
      </c>
      <c r="F27" s="2">
        <f t="shared" si="0"/>
        <v>2100</v>
      </c>
      <c r="G27" s="2">
        <v>1</v>
      </c>
      <c r="H27" s="4" t="s">
        <v>125</v>
      </c>
      <c r="I27" s="4">
        <v>1</v>
      </c>
      <c r="J27" s="2">
        <f t="shared" si="1"/>
        <v>389</v>
      </c>
    </row>
    <row r="28" spans="2:10" x14ac:dyDescent="0.25">
      <c r="D28" s="4" t="s">
        <v>168</v>
      </c>
      <c r="E28" s="4">
        <v>3</v>
      </c>
      <c r="F28" s="2">
        <f t="shared" si="0"/>
        <v>2100</v>
      </c>
      <c r="G28" s="2">
        <v>1</v>
      </c>
      <c r="H28" s="35" t="s">
        <v>57</v>
      </c>
      <c r="I28" s="4">
        <v>1</v>
      </c>
      <c r="J28" s="2">
        <f t="shared" si="1"/>
        <v>389</v>
      </c>
    </row>
    <row r="29" spans="2:10" x14ac:dyDescent="0.25">
      <c r="D29" s="4" t="s">
        <v>112</v>
      </c>
      <c r="E29" s="4">
        <v>3</v>
      </c>
      <c r="F29" s="2">
        <f t="shared" si="0"/>
        <v>2100</v>
      </c>
      <c r="G29" s="2">
        <v>1</v>
      </c>
      <c r="H29" s="25" t="s">
        <v>126</v>
      </c>
      <c r="I29" s="4">
        <v>1</v>
      </c>
      <c r="J29" s="2">
        <f t="shared" si="1"/>
        <v>389</v>
      </c>
    </row>
    <row r="30" spans="2:10" x14ac:dyDescent="0.25">
      <c r="D30" s="4" t="s">
        <v>113</v>
      </c>
      <c r="E30" s="4">
        <v>3</v>
      </c>
      <c r="F30" s="2">
        <f t="shared" si="0"/>
        <v>2100</v>
      </c>
      <c r="G30" s="2">
        <v>1</v>
      </c>
      <c r="H30" s="4" t="s">
        <v>127</v>
      </c>
      <c r="I30" s="4">
        <v>1</v>
      </c>
      <c r="J30" s="2">
        <f t="shared" si="1"/>
        <v>389</v>
      </c>
    </row>
    <row r="31" spans="2:10" x14ac:dyDescent="0.25">
      <c r="D31" s="4" t="s">
        <v>174</v>
      </c>
      <c r="E31" s="4">
        <v>3</v>
      </c>
      <c r="F31" s="2">
        <f t="shared" si="0"/>
        <v>2100</v>
      </c>
      <c r="G31" s="2">
        <v>1</v>
      </c>
      <c r="H31" s="4" t="s">
        <v>121</v>
      </c>
      <c r="I31" s="4">
        <v>1</v>
      </c>
      <c r="J31" s="2">
        <f t="shared" si="1"/>
        <v>389</v>
      </c>
    </row>
    <row r="32" spans="2:10" x14ac:dyDescent="0.25">
      <c r="D32" s="4" t="s">
        <v>175</v>
      </c>
      <c r="E32" s="4">
        <v>3</v>
      </c>
      <c r="F32" s="2">
        <f t="shared" si="0"/>
        <v>2100</v>
      </c>
      <c r="G32" s="2">
        <v>1</v>
      </c>
      <c r="H32" s="4" t="s">
        <v>129</v>
      </c>
      <c r="I32" s="4">
        <v>1</v>
      </c>
      <c r="J32" s="2">
        <f t="shared" si="1"/>
        <v>389</v>
      </c>
    </row>
    <row r="33" spans="4:10" x14ac:dyDescent="0.25">
      <c r="D33" s="4" t="s">
        <v>102</v>
      </c>
      <c r="E33" s="4">
        <v>3</v>
      </c>
      <c r="F33" s="2">
        <f t="shared" si="0"/>
        <v>2100</v>
      </c>
      <c r="G33" s="2">
        <v>1</v>
      </c>
      <c r="H33" s="4" t="s">
        <v>130</v>
      </c>
      <c r="I33" s="4">
        <v>1</v>
      </c>
      <c r="J33" s="2">
        <f t="shared" si="1"/>
        <v>389</v>
      </c>
    </row>
    <row r="34" spans="4:10" x14ac:dyDescent="0.25">
      <c r="D34" s="4" t="s">
        <v>103</v>
      </c>
      <c r="E34" s="4">
        <v>3</v>
      </c>
      <c r="F34" s="2">
        <f t="shared" si="0"/>
        <v>2100</v>
      </c>
      <c r="G34" s="2">
        <v>1</v>
      </c>
      <c r="H34" s="4" t="s">
        <v>58</v>
      </c>
      <c r="I34" s="4">
        <v>1</v>
      </c>
      <c r="J34" s="2">
        <f t="shared" si="1"/>
        <v>389</v>
      </c>
    </row>
    <row r="35" spans="4:10" x14ac:dyDescent="0.25">
      <c r="D35" s="4" t="s">
        <v>104</v>
      </c>
      <c r="E35" s="4">
        <v>3</v>
      </c>
      <c r="F35" s="2">
        <f t="shared" si="0"/>
        <v>2100</v>
      </c>
      <c r="G35" s="2">
        <v>1</v>
      </c>
      <c r="H35" s="4" t="s">
        <v>131</v>
      </c>
      <c r="I35" s="4">
        <v>1</v>
      </c>
      <c r="J35" s="2">
        <f t="shared" si="1"/>
        <v>389</v>
      </c>
    </row>
    <row r="36" spans="4:10" x14ac:dyDescent="0.25">
      <c r="D36" s="4" t="s">
        <v>146</v>
      </c>
      <c r="E36" s="4">
        <v>3</v>
      </c>
      <c r="F36" s="2">
        <f t="shared" si="0"/>
        <v>2100</v>
      </c>
      <c r="G36" s="2">
        <v>1</v>
      </c>
      <c r="H36" s="4" t="s">
        <v>128</v>
      </c>
      <c r="I36" s="4">
        <v>1</v>
      </c>
      <c r="J36" s="2">
        <f t="shared" si="1"/>
        <v>389</v>
      </c>
    </row>
    <row r="37" spans="4:10" x14ac:dyDescent="0.25">
      <c r="D37" s="4" t="s">
        <v>105</v>
      </c>
      <c r="E37" s="4">
        <v>3</v>
      </c>
      <c r="F37" s="2">
        <f t="shared" si="0"/>
        <v>2100</v>
      </c>
      <c r="G37" s="2">
        <v>1</v>
      </c>
      <c r="H37" s="25" t="s">
        <v>118</v>
      </c>
      <c r="I37" s="4">
        <v>5</v>
      </c>
      <c r="J37" s="2">
        <f t="shared" ref="J37:J53" si="2">IFERROR(VLOOKUP(I37,$M$5:$N$14,2,FALSE),"")</f>
        <v>432</v>
      </c>
    </row>
    <row r="38" spans="4:10" x14ac:dyDescent="0.25">
      <c r="D38" s="4" t="s">
        <v>147</v>
      </c>
      <c r="E38" s="4">
        <v>3</v>
      </c>
      <c r="F38" s="2">
        <f t="shared" si="0"/>
        <v>2100</v>
      </c>
      <c r="G38" s="2">
        <v>1</v>
      </c>
      <c r="H38" s="4" t="s">
        <v>52</v>
      </c>
      <c r="I38" s="4">
        <v>5</v>
      </c>
      <c r="J38" s="2">
        <f t="shared" si="2"/>
        <v>432</v>
      </c>
    </row>
    <row r="39" spans="4:10" x14ac:dyDescent="0.25">
      <c r="D39" s="4" t="s">
        <v>148</v>
      </c>
      <c r="E39" s="4">
        <v>3</v>
      </c>
      <c r="F39" s="2">
        <f t="shared" si="0"/>
        <v>2100</v>
      </c>
      <c r="G39" s="2">
        <v>1</v>
      </c>
      <c r="H39" s="4" t="s">
        <v>74</v>
      </c>
      <c r="I39" s="4">
        <v>6</v>
      </c>
      <c r="J39" s="2">
        <f t="shared" si="2"/>
        <v>448</v>
      </c>
    </row>
    <row r="40" spans="4:10" x14ac:dyDescent="0.25">
      <c r="D40" s="4" t="s">
        <v>149</v>
      </c>
      <c r="E40" s="4">
        <v>3</v>
      </c>
      <c r="F40" s="2">
        <f t="shared" si="0"/>
        <v>2100</v>
      </c>
      <c r="G40" s="2">
        <v>1</v>
      </c>
      <c r="H40" s="4" t="s">
        <v>71</v>
      </c>
      <c r="I40" s="4">
        <v>9</v>
      </c>
      <c r="J40" s="2">
        <f t="shared" si="2"/>
        <v>534</v>
      </c>
    </row>
    <row r="41" spans="4:10" x14ac:dyDescent="0.25">
      <c r="D41" s="4" t="s">
        <v>101</v>
      </c>
      <c r="E41" s="4">
        <v>3</v>
      </c>
      <c r="F41" s="2">
        <f t="shared" si="0"/>
        <v>2100</v>
      </c>
      <c r="G41" s="2">
        <v>1</v>
      </c>
      <c r="H41" s="4" t="s">
        <v>66</v>
      </c>
      <c r="I41" s="4">
        <v>9</v>
      </c>
      <c r="J41" s="2">
        <f t="shared" si="2"/>
        <v>534</v>
      </c>
    </row>
    <row r="42" spans="4:10" x14ac:dyDescent="0.25">
      <c r="D42" s="4" t="s">
        <v>176</v>
      </c>
      <c r="E42" s="4">
        <v>3</v>
      </c>
      <c r="F42" s="2">
        <f t="shared" si="0"/>
        <v>2100</v>
      </c>
      <c r="G42" s="2">
        <v>0</v>
      </c>
      <c r="H42" s="4" t="s">
        <v>65</v>
      </c>
      <c r="I42" s="4">
        <v>9</v>
      </c>
      <c r="J42" s="2">
        <f t="shared" si="2"/>
        <v>534</v>
      </c>
    </row>
    <row r="43" spans="4:10" x14ac:dyDescent="0.25">
      <c r="D43" s="4"/>
      <c r="E43" s="4"/>
      <c r="F43" s="2" t="str">
        <f t="shared" ref="F43:F76" si="3">IFERROR(VLOOKUP(E43,$P$5:$Q$13,2,FALSE),"")</f>
        <v/>
      </c>
      <c r="G43" s="2"/>
      <c r="H43" s="4" t="s">
        <v>81</v>
      </c>
      <c r="I43" s="4">
        <v>2</v>
      </c>
      <c r="J43" s="2">
        <f t="shared" si="2"/>
        <v>403</v>
      </c>
    </row>
    <row r="44" spans="4:10" x14ac:dyDescent="0.25">
      <c r="D44" s="4"/>
      <c r="E44" s="4"/>
      <c r="F44" s="2" t="str">
        <f t="shared" si="3"/>
        <v/>
      </c>
      <c r="G44" s="2"/>
      <c r="H44" s="4" t="s">
        <v>79</v>
      </c>
      <c r="I44" s="4">
        <v>10</v>
      </c>
      <c r="J44" s="2">
        <f t="shared" si="2"/>
        <v>593</v>
      </c>
    </row>
    <row r="45" spans="4:10" x14ac:dyDescent="0.25">
      <c r="D45" s="4"/>
      <c r="E45" s="4"/>
      <c r="F45" s="2" t="str">
        <f t="shared" si="3"/>
        <v/>
      </c>
      <c r="G45" s="28"/>
      <c r="H45" s="4" t="s">
        <v>80</v>
      </c>
      <c r="I45" s="4">
        <v>10</v>
      </c>
      <c r="J45" s="2">
        <f t="shared" si="2"/>
        <v>593</v>
      </c>
    </row>
    <row r="46" spans="4:10" x14ac:dyDescent="0.25">
      <c r="D46" s="4"/>
      <c r="E46" s="4"/>
      <c r="F46" s="2" t="str">
        <f t="shared" si="3"/>
        <v/>
      </c>
      <c r="G46" s="2"/>
      <c r="H46" s="4" t="s">
        <v>82</v>
      </c>
      <c r="I46" s="4">
        <v>10</v>
      </c>
      <c r="J46" s="2">
        <f t="shared" si="2"/>
        <v>593</v>
      </c>
    </row>
    <row r="47" spans="4:10" x14ac:dyDescent="0.25">
      <c r="D47" s="4"/>
      <c r="E47" s="4"/>
      <c r="F47" s="2" t="str">
        <f t="shared" si="3"/>
        <v/>
      </c>
      <c r="G47" s="2"/>
      <c r="H47" s="4" t="s">
        <v>62</v>
      </c>
      <c r="I47" s="4">
        <v>2</v>
      </c>
      <c r="J47" s="2">
        <f t="shared" si="2"/>
        <v>403</v>
      </c>
    </row>
    <row r="48" spans="4:10" x14ac:dyDescent="0.25">
      <c r="D48" s="4"/>
      <c r="E48" s="4"/>
      <c r="F48" s="2" t="str">
        <f t="shared" si="3"/>
        <v/>
      </c>
      <c r="G48" s="2"/>
      <c r="H48" s="4" t="s">
        <v>63</v>
      </c>
      <c r="I48" s="4">
        <v>2</v>
      </c>
      <c r="J48" s="2">
        <f t="shared" si="2"/>
        <v>403</v>
      </c>
    </row>
    <row r="49" spans="4:10" x14ac:dyDescent="0.25">
      <c r="D49" s="4"/>
      <c r="E49" s="4"/>
      <c r="F49" s="2" t="str">
        <f t="shared" si="3"/>
        <v/>
      </c>
      <c r="G49" s="2"/>
      <c r="H49" s="4" t="s">
        <v>64</v>
      </c>
      <c r="I49" s="4">
        <v>2</v>
      </c>
      <c r="J49" s="2">
        <f t="shared" si="2"/>
        <v>403</v>
      </c>
    </row>
    <row r="50" spans="4:10" x14ac:dyDescent="0.25">
      <c r="D50" s="4"/>
      <c r="E50" s="4"/>
      <c r="F50" s="2" t="str">
        <f t="shared" si="3"/>
        <v/>
      </c>
      <c r="G50" s="2"/>
      <c r="H50" s="4" t="s">
        <v>132</v>
      </c>
      <c r="I50" s="4">
        <v>7</v>
      </c>
      <c r="J50" s="2">
        <f t="shared" si="2"/>
        <v>462</v>
      </c>
    </row>
    <row r="51" spans="4:10" x14ac:dyDescent="0.25">
      <c r="D51" s="4"/>
      <c r="E51" s="4"/>
      <c r="F51" s="2" t="str">
        <f t="shared" si="3"/>
        <v/>
      </c>
      <c r="G51" s="2"/>
      <c r="H51" s="4" t="s">
        <v>60</v>
      </c>
      <c r="I51" s="4">
        <v>7</v>
      </c>
      <c r="J51" s="2">
        <f t="shared" si="2"/>
        <v>462</v>
      </c>
    </row>
    <row r="52" spans="4:10" x14ac:dyDescent="0.25">
      <c r="D52" s="4"/>
      <c r="E52" s="4"/>
      <c r="F52" s="2" t="str">
        <f t="shared" si="3"/>
        <v/>
      </c>
      <c r="G52" s="2"/>
      <c r="H52" s="4" t="s">
        <v>61</v>
      </c>
      <c r="I52" s="4">
        <v>7</v>
      </c>
      <c r="J52" s="2">
        <f t="shared" si="2"/>
        <v>462</v>
      </c>
    </row>
    <row r="53" spans="4:10" x14ac:dyDescent="0.25">
      <c r="D53" s="4"/>
      <c r="E53" s="4"/>
      <c r="F53" s="2" t="str">
        <f t="shared" si="3"/>
        <v/>
      </c>
      <c r="G53" s="2"/>
      <c r="H53" s="4" t="s">
        <v>177</v>
      </c>
      <c r="I53" s="4">
        <v>10</v>
      </c>
      <c r="J53" s="2">
        <f t="shared" si="2"/>
        <v>593</v>
      </c>
    </row>
    <row r="54" spans="4:10" x14ac:dyDescent="0.25">
      <c r="D54" s="4"/>
      <c r="E54" s="4"/>
      <c r="F54" s="2" t="str">
        <f t="shared" si="3"/>
        <v/>
      </c>
      <c r="G54" s="2"/>
      <c r="H54" s="4"/>
      <c r="I54" s="4"/>
      <c r="J54" s="2" t="str">
        <f t="shared" ref="J54:J59" si="4">IFERROR(VLOOKUP(I54,$M$5:$N$14,2,FALSE),"")</f>
        <v/>
      </c>
    </row>
    <row r="55" spans="4:10" x14ac:dyDescent="0.25">
      <c r="D55" s="4"/>
      <c r="E55" s="4"/>
      <c r="F55" s="2" t="str">
        <f t="shared" si="3"/>
        <v/>
      </c>
      <c r="G55" s="2"/>
      <c r="H55" s="4"/>
      <c r="I55" s="4"/>
      <c r="J55" s="2" t="str">
        <f t="shared" si="4"/>
        <v/>
      </c>
    </row>
    <row r="56" spans="4:10" x14ac:dyDescent="0.25">
      <c r="D56" s="4"/>
      <c r="E56" s="4"/>
      <c r="F56" s="2" t="str">
        <f t="shared" si="3"/>
        <v/>
      </c>
      <c r="G56" s="2"/>
      <c r="H56" s="4"/>
      <c r="I56" s="4"/>
      <c r="J56" s="2" t="str">
        <f t="shared" si="4"/>
        <v/>
      </c>
    </row>
    <row r="57" spans="4:10" x14ac:dyDescent="0.25">
      <c r="D57" s="4"/>
      <c r="E57" s="4"/>
      <c r="F57" s="2" t="str">
        <f t="shared" si="3"/>
        <v/>
      </c>
      <c r="G57" s="2"/>
      <c r="H57" s="4"/>
      <c r="I57" s="4"/>
      <c r="J57" s="2" t="str">
        <f t="shared" si="4"/>
        <v/>
      </c>
    </row>
    <row r="58" spans="4:10" x14ac:dyDescent="0.25">
      <c r="D58" s="4"/>
      <c r="E58" s="4"/>
      <c r="F58" s="2" t="str">
        <f t="shared" si="3"/>
        <v/>
      </c>
      <c r="G58" s="2"/>
      <c r="H58" s="4"/>
      <c r="I58" s="4"/>
      <c r="J58" s="2" t="str">
        <f t="shared" si="4"/>
        <v/>
      </c>
    </row>
    <row r="59" spans="4:10" x14ac:dyDescent="0.25">
      <c r="D59" s="4"/>
      <c r="E59" s="4"/>
      <c r="F59" s="2" t="str">
        <f t="shared" si="3"/>
        <v/>
      </c>
      <c r="G59" s="2"/>
      <c r="H59" s="4"/>
      <c r="I59" s="4"/>
      <c r="J59" s="2" t="str">
        <f t="shared" si="4"/>
        <v/>
      </c>
    </row>
    <row r="60" spans="4:10" x14ac:dyDescent="0.25">
      <c r="D60" s="4"/>
      <c r="E60" s="4"/>
      <c r="F60" s="2" t="str">
        <f t="shared" si="3"/>
        <v/>
      </c>
      <c r="G60" s="2"/>
    </row>
    <row r="61" spans="4:10" x14ac:dyDescent="0.25">
      <c r="D61" s="4"/>
      <c r="E61" s="4"/>
      <c r="F61" s="2" t="str">
        <f t="shared" si="3"/>
        <v/>
      </c>
      <c r="G61" s="2"/>
    </row>
    <row r="62" spans="4:10" x14ac:dyDescent="0.25">
      <c r="D62" s="4"/>
      <c r="E62" s="4"/>
      <c r="F62" s="2" t="str">
        <f t="shared" si="3"/>
        <v/>
      </c>
      <c r="G62" s="2"/>
    </row>
    <row r="63" spans="4:10" x14ac:dyDescent="0.25">
      <c r="D63" s="4"/>
      <c r="E63" s="4"/>
      <c r="F63" s="2" t="str">
        <f t="shared" si="3"/>
        <v/>
      </c>
      <c r="G63" s="2"/>
    </row>
    <row r="64" spans="4:10" x14ac:dyDescent="0.25">
      <c r="D64" s="4"/>
      <c r="E64" s="4"/>
      <c r="F64" s="2" t="str">
        <f t="shared" si="3"/>
        <v/>
      </c>
      <c r="G64" s="2"/>
    </row>
    <row r="65" spans="4:7" x14ac:dyDescent="0.25">
      <c r="D65" s="4"/>
      <c r="E65" s="4"/>
      <c r="F65" s="2" t="str">
        <f t="shared" si="3"/>
        <v/>
      </c>
      <c r="G65" s="2"/>
    </row>
    <row r="66" spans="4:7" x14ac:dyDescent="0.25">
      <c r="D66" s="4"/>
      <c r="E66" s="4"/>
      <c r="F66" s="2" t="str">
        <f t="shared" si="3"/>
        <v/>
      </c>
      <c r="G66" s="2"/>
    </row>
    <row r="67" spans="4:7" x14ac:dyDescent="0.25">
      <c r="D67" s="4"/>
      <c r="E67" s="4"/>
      <c r="F67" s="2" t="str">
        <f t="shared" si="3"/>
        <v/>
      </c>
      <c r="G67" s="2"/>
    </row>
    <row r="68" spans="4:7" x14ac:dyDescent="0.25">
      <c r="D68" s="4"/>
      <c r="E68" s="4"/>
      <c r="F68" s="2" t="str">
        <f t="shared" si="3"/>
        <v/>
      </c>
      <c r="G68" s="2"/>
    </row>
    <row r="69" spans="4:7" x14ac:dyDescent="0.25">
      <c r="D69" s="4"/>
      <c r="E69" s="4"/>
      <c r="F69" s="2" t="str">
        <f t="shared" si="3"/>
        <v/>
      </c>
      <c r="G69" s="2"/>
    </row>
    <row r="70" spans="4:7" x14ac:dyDescent="0.25">
      <c r="D70" s="4"/>
      <c r="E70" s="4"/>
      <c r="F70" s="2" t="str">
        <f t="shared" si="3"/>
        <v/>
      </c>
      <c r="G70" s="2"/>
    </row>
    <row r="71" spans="4:7" x14ac:dyDescent="0.25">
      <c r="D71" s="4"/>
      <c r="E71" s="4"/>
      <c r="F71" s="2" t="str">
        <f t="shared" si="3"/>
        <v/>
      </c>
      <c r="G71" s="2"/>
    </row>
    <row r="72" spans="4:7" x14ac:dyDescent="0.25">
      <c r="D72" s="4"/>
      <c r="E72" s="4"/>
      <c r="F72" s="2" t="str">
        <f t="shared" si="3"/>
        <v/>
      </c>
      <c r="G72" s="2"/>
    </row>
    <row r="73" spans="4:7" x14ac:dyDescent="0.25">
      <c r="D73" s="4"/>
      <c r="E73" s="4"/>
      <c r="F73" s="2" t="str">
        <f t="shared" si="3"/>
        <v/>
      </c>
      <c r="G73" s="2"/>
    </row>
    <row r="74" spans="4:7" x14ac:dyDescent="0.25">
      <c r="D74" s="4"/>
      <c r="E74" s="4"/>
      <c r="F74" s="2" t="str">
        <f t="shared" si="3"/>
        <v/>
      </c>
      <c r="G74" s="2"/>
    </row>
    <row r="75" spans="4:7" x14ac:dyDescent="0.25">
      <c r="D75" s="4"/>
      <c r="E75" s="4"/>
      <c r="F75" s="2" t="str">
        <f t="shared" si="3"/>
        <v/>
      </c>
      <c r="G75" s="2"/>
    </row>
    <row r="76" spans="4:7" x14ac:dyDescent="0.25">
      <c r="D76" s="4"/>
      <c r="E76" s="4"/>
      <c r="F76" s="2" t="str">
        <f t="shared" si="3"/>
        <v/>
      </c>
      <c r="G76" s="2"/>
    </row>
  </sheetData>
  <sortState ref="D5:G42">
    <sortCondition ref="E5:E42"/>
  </sortState>
  <mergeCells count="3">
    <mergeCell ref="H2:I2"/>
    <mergeCell ref="H3:I3"/>
    <mergeCell ref="B15:B16"/>
  </mergeCells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15"/>
  <sheetViews>
    <sheetView topLeftCell="E1" zoomScale="85" zoomScaleNormal="85" workbookViewId="0">
      <selection activeCell="J10" sqref="J10"/>
    </sheetView>
  </sheetViews>
  <sheetFormatPr defaultRowHeight="15" x14ac:dyDescent="0.25"/>
  <cols>
    <col min="1" max="1" width="53.85546875" customWidth="1"/>
    <col min="3" max="3" width="22.28515625" bestFit="1" customWidth="1"/>
    <col min="4" max="4" width="23.5703125" customWidth="1"/>
    <col min="5" max="5" width="52.42578125" customWidth="1"/>
    <col min="6" max="6" width="7.28515625" bestFit="1" customWidth="1"/>
    <col min="7" max="7" width="22.28515625" bestFit="1" customWidth="1"/>
    <col min="8" max="8" width="23.5703125" bestFit="1" customWidth="1"/>
    <col min="9" max="9" width="19.7109375" bestFit="1" customWidth="1"/>
    <col min="10" max="10" width="13.5703125" bestFit="1" customWidth="1"/>
    <col min="15" max="15" width="5.5703125" customWidth="1"/>
    <col min="19" max="19" width="16.42578125" bestFit="1" customWidth="1"/>
  </cols>
  <sheetData>
    <row r="2" spans="1:20" x14ac:dyDescent="0.25">
      <c r="A2" s="53" t="s">
        <v>35</v>
      </c>
      <c r="B2" s="53"/>
      <c r="C2" s="53"/>
      <c r="D2" s="53"/>
      <c r="E2" s="53"/>
      <c r="F2" s="53"/>
      <c r="G2" s="53"/>
      <c r="H2" s="53"/>
      <c r="I2" s="53" t="s">
        <v>36</v>
      </c>
      <c r="J2" s="53"/>
    </row>
    <row r="3" spans="1:20" x14ac:dyDescent="0.25">
      <c r="A3" s="50" t="s">
        <v>26</v>
      </c>
      <c r="B3" s="50"/>
      <c r="C3" s="50"/>
      <c r="D3" s="50"/>
      <c r="E3" s="50" t="s">
        <v>28</v>
      </c>
      <c r="F3" s="50"/>
      <c r="G3" s="50"/>
      <c r="H3" s="50"/>
    </row>
    <row r="4" spans="1:20" x14ac:dyDescent="0.25">
      <c r="A4" s="56" t="s">
        <v>31</v>
      </c>
      <c r="B4" s="56"/>
      <c r="C4" s="29">
        <v>1.2</v>
      </c>
      <c r="D4" s="8">
        <v>1.2</v>
      </c>
      <c r="E4" s="56" t="s">
        <v>31</v>
      </c>
      <c r="F4" s="56"/>
      <c r="G4" s="29">
        <v>1.2</v>
      </c>
      <c r="H4" s="8">
        <v>1.2</v>
      </c>
      <c r="I4" t="s">
        <v>31</v>
      </c>
      <c r="J4" s="6">
        <v>1.2</v>
      </c>
      <c r="S4" s="10"/>
      <c r="T4" s="10"/>
    </row>
    <row r="5" spans="1:20" ht="31.5" customHeight="1" x14ac:dyDescent="0.25">
      <c r="A5" s="13" t="s">
        <v>19</v>
      </c>
      <c r="B5" s="13" t="s">
        <v>15</v>
      </c>
      <c r="C5" s="13" t="s">
        <v>38</v>
      </c>
      <c r="D5" s="13" t="s">
        <v>27</v>
      </c>
      <c r="E5" s="13" t="s">
        <v>19</v>
      </c>
      <c r="F5" s="13" t="s">
        <v>15</v>
      </c>
      <c r="G5" s="13" t="s">
        <v>38</v>
      </c>
      <c r="H5" s="13" t="s">
        <v>27</v>
      </c>
      <c r="I5" s="13" t="s">
        <v>34</v>
      </c>
      <c r="J5" s="13" t="s">
        <v>5</v>
      </c>
      <c r="S5" s="11" t="s">
        <v>22</v>
      </c>
      <c r="T5" s="11" t="s">
        <v>25</v>
      </c>
    </row>
    <row r="6" spans="1:20" x14ac:dyDescent="0.25">
      <c r="A6" s="2" t="s">
        <v>133</v>
      </c>
      <c r="B6" s="2">
        <v>1</v>
      </c>
      <c r="C6" s="2">
        <v>2591</v>
      </c>
      <c r="D6" s="2">
        <v>80</v>
      </c>
      <c r="E6" s="2" t="s">
        <v>133</v>
      </c>
      <c r="F6" s="2">
        <v>1</v>
      </c>
      <c r="G6" s="2">
        <v>2591</v>
      </c>
      <c r="H6" s="2">
        <v>160</v>
      </c>
      <c r="I6" s="2">
        <v>16</v>
      </c>
      <c r="J6" s="2">
        <v>613</v>
      </c>
      <c r="M6" s="3"/>
      <c r="N6" s="3"/>
      <c r="O6" s="55" t="s">
        <v>30</v>
      </c>
      <c r="P6" s="54" t="s">
        <v>29</v>
      </c>
      <c r="Q6" s="54"/>
      <c r="S6" s="10" t="s">
        <v>23</v>
      </c>
      <c r="T6" s="12">
        <v>150</v>
      </c>
    </row>
    <row r="7" spans="1:20" x14ac:dyDescent="0.25">
      <c r="A7" s="2" t="s">
        <v>134</v>
      </c>
      <c r="B7" s="2">
        <v>1</v>
      </c>
      <c r="C7" s="2">
        <v>2591</v>
      </c>
      <c r="D7" s="2">
        <v>80</v>
      </c>
      <c r="E7" s="2" t="s">
        <v>134</v>
      </c>
      <c r="F7" s="2">
        <v>1</v>
      </c>
      <c r="G7" s="2">
        <v>2591</v>
      </c>
      <c r="H7" s="2">
        <v>160</v>
      </c>
      <c r="I7" s="2">
        <v>18</v>
      </c>
      <c r="J7" s="2">
        <v>797</v>
      </c>
      <c r="M7" s="3"/>
      <c r="N7" s="3"/>
      <c r="O7" s="55"/>
      <c r="P7" s="54"/>
      <c r="Q7" s="54"/>
      <c r="S7" s="10" t="s">
        <v>24</v>
      </c>
      <c r="T7" s="12">
        <v>300</v>
      </c>
    </row>
    <row r="8" spans="1:20" x14ac:dyDescent="0.25">
      <c r="A8" s="2" t="s">
        <v>135</v>
      </c>
      <c r="B8" s="2">
        <v>1</v>
      </c>
      <c r="C8" s="2">
        <v>2591</v>
      </c>
      <c r="D8" s="2">
        <v>80</v>
      </c>
      <c r="E8" s="2" t="s">
        <v>135</v>
      </c>
      <c r="F8" s="2">
        <v>1</v>
      </c>
      <c r="G8" s="2">
        <v>2591</v>
      </c>
      <c r="H8" s="2">
        <v>160</v>
      </c>
      <c r="I8" s="2">
        <v>21</v>
      </c>
      <c r="J8" s="2">
        <v>897</v>
      </c>
    </row>
    <row r="9" spans="1:20" x14ac:dyDescent="0.25">
      <c r="A9" s="2" t="s">
        <v>136</v>
      </c>
      <c r="B9" s="2">
        <v>1</v>
      </c>
      <c r="C9" s="2">
        <v>2591</v>
      </c>
      <c r="D9" s="2">
        <v>80</v>
      </c>
      <c r="E9" s="2" t="s">
        <v>136</v>
      </c>
      <c r="F9" s="2">
        <v>1</v>
      </c>
      <c r="G9" s="2">
        <v>2591</v>
      </c>
      <c r="H9" s="2">
        <v>160</v>
      </c>
      <c r="I9" s="2">
        <v>10</v>
      </c>
      <c r="J9" s="2">
        <v>600</v>
      </c>
    </row>
    <row r="10" spans="1:20" x14ac:dyDescent="0.25">
      <c r="A10" s="2" t="s">
        <v>137</v>
      </c>
      <c r="B10" s="2">
        <v>1</v>
      </c>
      <c r="C10" s="2">
        <v>2591</v>
      </c>
      <c r="D10" s="2">
        <v>80</v>
      </c>
      <c r="E10" s="2" t="s">
        <v>137</v>
      </c>
      <c r="F10" s="2">
        <v>1</v>
      </c>
      <c r="G10" s="2">
        <v>2591</v>
      </c>
      <c r="H10" s="2">
        <v>160</v>
      </c>
      <c r="I10" s="2"/>
      <c r="J10" s="2"/>
    </row>
    <row r="11" spans="1:20" x14ac:dyDescent="0.25">
      <c r="A11" s="2" t="s">
        <v>138</v>
      </c>
      <c r="B11" s="2">
        <v>1</v>
      </c>
      <c r="C11" s="2">
        <v>2591</v>
      </c>
      <c r="D11" s="2">
        <v>80</v>
      </c>
      <c r="E11" s="2" t="s">
        <v>138</v>
      </c>
      <c r="F11" s="2">
        <v>1</v>
      </c>
      <c r="G11" s="2">
        <v>2591</v>
      </c>
      <c r="H11" s="2">
        <v>160</v>
      </c>
      <c r="I11" s="2"/>
      <c r="J11" s="2"/>
    </row>
    <row r="12" spans="1:20" x14ac:dyDescent="0.25">
      <c r="A12" s="2" t="s">
        <v>139</v>
      </c>
      <c r="B12" s="2">
        <v>1</v>
      </c>
      <c r="C12" s="2">
        <v>2591</v>
      </c>
      <c r="D12" s="2">
        <v>80</v>
      </c>
      <c r="E12" s="2" t="s">
        <v>139</v>
      </c>
      <c r="F12" s="2">
        <v>1</v>
      </c>
      <c r="G12" s="2">
        <v>2591</v>
      </c>
      <c r="H12" s="2">
        <v>160</v>
      </c>
      <c r="I12" s="2"/>
      <c r="J12" s="2"/>
    </row>
    <row r="13" spans="1:20" x14ac:dyDescent="0.25">
      <c r="A13" s="2" t="s">
        <v>140</v>
      </c>
      <c r="B13" s="2">
        <v>1</v>
      </c>
      <c r="C13" s="2">
        <v>2591</v>
      </c>
      <c r="D13" s="2">
        <v>80</v>
      </c>
      <c r="E13" s="2" t="s">
        <v>140</v>
      </c>
      <c r="F13" s="2">
        <v>1</v>
      </c>
      <c r="G13" s="2">
        <v>2591</v>
      </c>
      <c r="H13" s="2">
        <v>160</v>
      </c>
      <c r="I13" s="2"/>
      <c r="J13" s="2"/>
    </row>
    <row r="14" spans="1:20" x14ac:dyDescent="0.25">
      <c r="A14" s="2" t="s">
        <v>141</v>
      </c>
      <c r="B14" s="2">
        <v>1</v>
      </c>
      <c r="C14" s="2">
        <v>2591</v>
      </c>
      <c r="D14" s="2">
        <v>80</v>
      </c>
      <c r="E14" s="2" t="s">
        <v>141</v>
      </c>
      <c r="F14" s="2">
        <v>1</v>
      </c>
      <c r="G14" s="2">
        <v>2591</v>
      </c>
      <c r="H14" s="2">
        <v>160</v>
      </c>
      <c r="I14" s="2"/>
      <c r="J14" s="2"/>
    </row>
    <row r="15" spans="1:20" x14ac:dyDescent="0.25">
      <c r="A15" s="2" t="s">
        <v>142</v>
      </c>
      <c r="B15" s="2">
        <v>1</v>
      </c>
      <c r="C15" s="2">
        <v>2591</v>
      </c>
      <c r="D15" s="2">
        <v>80</v>
      </c>
      <c r="E15" s="2" t="s">
        <v>142</v>
      </c>
      <c r="F15" s="2">
        <v>1</v>
      </c>
      <c r="G15" s="2">
        <v>2591</v>
      </c>
      <c r="H15" s="2">
        <v>160</v>
      </c>
      <c r="I15" s="2"/>
      <c r="J15" s="2"/>
    </row>
    <row r="16" spans="1:20" x14ac:dyDescent="0.25">
      <c r="A16" s="2" t="s">
        <v>143</v>
      </c>
      <c r="B16" s="2">
        <v>1</v>
      </c>
      <c r="C16" s="2">
        <v>2591</v>
      </c>
      <c r="D16" s="2">
        <v>80</v>
      </c>
      <c r="E16" s="2" t="s">
        <v>143</v>
      </c>
      <c r="F16" s="2">
        <v>1</v>
      </c>
      <c r="G16" s="2">
        <v>2591</v>
      </c>
      <c r="H16" s="2">
        <v>160</v>
      </c>
      <c r="I16" s="2"/>
      <c r="J16" s="2"/>
    </row>
    <row r="17" spans="1:10" x14ac:dyDescent="0.25">
      <c r="A17" s="2" t="s">
        <v>144</v>
      </c>
      <c r="B17" s="2">
        <v>1</v>
      </c>
      <c r="C17" s="2">
        <v>2591</v>
      </c>
      <c r="D17" s="2">
        <v>80</v>
      </c>
      <c r="E17" s="2" t="s">
        <v>144</v>
      </c>
      <c r="F17" s="2">
        <v>1</v>
      </c>
      <c r="G17" s="2">
        <v>2591</v>
      </c>
      <c r="H17" s="2">
        <v>160</v>
      </c>
      <c r="I17" s="2"/>
      <c r="J17" s="2"/>
    </row>
    <row r="18" spans="1:10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</row>
    <row r="22" spans="1:10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</row>
    <row r="24" spans="1:10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</row>
    <row r="25" spans="1:10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</row>
    <row r="26" spans="1:1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</row>
    <row r="27" spans="1:10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</row>
    <row r="35" spans="1:1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</row>
    <row r="36" spans="1:1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1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1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10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10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0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0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0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</row>
    <row r="60" spans="1:10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</row>
    <row r="61" spans="1:10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</row>
    <row r="62" spans="1:10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</row>
    <row r="63" spans="1:10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</row>
    <row r="64" spans="1:10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</row>
    <row r="65" spans="1:10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</row>
    <row r="66" spans="1:10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</row>
    <row r="67" spans="1:10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</row>
    <row r="68" spans="1:10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</row>
    <row r="69" spans="1:10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</row>
    <row r="70" spans="1:1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</row>
    <row r="71" spans="1:10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</row>
    <row r="72" spans="1:10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</row>
    <row r="73" spans="1:10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</row>
    <row r="74" spans="1:10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</row>
    <row r="75" spans="1:10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</row>
    <row r="76" spans="1:10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</row>
    <row r="77" spans="1:10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</row>
    <row r="78" spans="1:10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</row>
    <row r="79" spans="1:10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</row>
    <row r="80" spans="1:10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1:10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</row>
    <row r="82" spans="1:10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</row>
    <row r="83" spans="1:10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</row>
    <row r="84" spans="1:10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</row>
    <row r="85" spans="1:10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</row>
    <row r="86" spans="1:10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</row>
    <row r="87" spans="1:10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</row>
    <row r="88" spans="1:10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</row>
    <row r="89" spans="1:10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</row>
    <row r="90" spans="1:10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</row>
    <row r="91" spans="1:10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</row>
    <row r="92" spans="1:10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</row>
    <row r="93" spans="1:10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</row>
    <row r="94" spans="1:10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</row>
    <row r="95" spans="1:10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</row>
    <row r="96" spans="1:10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</row>
    <row r="97" spans="1:10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</row>
    <row r="98" spans="1:10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</row>
    <row r="99" spans="1:10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</row>
    <row r="100" spans="1:10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</row>
    <row r="101" spans="1:10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</row>
    <row r="102" spans="1:10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</row>
    <row r="103" spans="1:10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</row>
    <row r="104" spans="1:10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</row>
    <row r="105" spans="1:10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</row>
    <row r="106" spans="1:10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</row>
    <row r="107" spans="1:10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</row>
    <row r="108" spans="1:10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</row>
    <row r="109" spans="1:10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</row>
    <row r="110" spans="1:10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</row>
    <row r="111" spans="1:10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</row>
    <row r="112" spans="1:10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</row>
    <row r="113" spans="1:10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</row>
    <row r="114" spans="1:10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</row>
    <row r="115" spans="1:10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</row>
  </sheetData>
  <mergeCells count="8">
    <mergeCell ref="A2:H2"/>
    <mergeCell ref="I2:J2"/>
    <mergeCell ref="A3:D3"/>
    <mergeCell ref="E3:H3"/>
    <mergeCell ref="P6:Q7"/>
    <mergeCell ref="O6:O7"/>
    <mergeCell ref="A4:B4"/>
    <mergeCell ref="E4:F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7"/>
  <sheetViews>
    <sheetView workbookViewId="0">
      <selection activeCell="C31" sqref="C31"/>
    </sheetView>
  </sheetViews>
  <sheetFormatPr defaultRowHeight="15" x14ac:dyDescent="0.25"/>
  <cols>
    <col min="2" max="2" width="13.42578125" bestFit="1" customWidth="1"/>
    <col min="3" max="3" width="36.28515625" bestFit="1" customWidth="1"/>
    <col min="5" max="5" width="12.5703125" bestFit="1" customWidth="1"/>
    <col min="11" max="14" width="19.140625" bestFit="1" customWidth="1"/>
  </cols>
  <sheetData>
    <row r="1" spans="2:15" x14ac:dyDescent="0.25">
      <c r="B1" t="s">
        <v>49</v>
      </c>
      <c r="C1" t="s">
        <v>153</v>
      </c>
      <c r="D1" t="s">
        <v>154</v>
      </c>
      <c r="E1" t="s">
        <v>155</v>
      </c>
      <c r="F1" t="s">
        <v>156</v>
      </c>
      <c r="G1" t="s">
        <v>157</v>
      </c>
      <c r="H1" t="s">
        <v>159</v>
      </c>
      <c r="I1" t="s">
        <v>158</v>
      </c>
      <c r="J1" t="s">
        <v>160</v>
      </c>
      <c r="K1" t="s">
        <v>161</v>
      </c>
      <c r="L1" t="s">
        <v>162</v>
      </c>
      <c r="M1" t="s">
        <v>163</v>
      </c>
      <c r="N1" t="s">
        <v>164</v>
      </c>
    </row>
    <row r="2" spans="2:15" x14ac:dyDescent="0.25">
      <c r="B2">
        <f>'Форма заказа'!$D$5</f>
        <v>0</v>
      </c>
      <c r="C2" t="str">
        <f>IF('Форма заказа'!D10="индивидуальная фрезеровка",_xlfn.CONCAT("\CNC\",'Форма заказа'!D10,"\",'Форма заказа'!$D$5,".tcn"),_xlfn.CONCAT("\CNC\",'Форма заказа'!D10,"\",'Форма заказа'!D10,".tcn"))</f>
        <v>\CNC\K16\K16.tcn</v>
      </c>
      <c r="D2">
        <f>'Форма заказа'!J10</f>
        <v>1</v>
      </c>
      <c r="E2">
        <f>'Форма заказа'!B10</f>
        <v>1</v>
      </c>
      <c r="F2">
        <f>'Форма заказа'!F10</f>
        <v>1000</v>
      </c>
      <c r="G2">
        <f>'Форма заказа'!G10</f>
        <v>1000</v>
      </c>
      <c r="H2">
        <f>'Форма заказа'!H10</f>
        <v>18</v>
      </c>
      <c r="I2" t="str">
        <f>IF('Форма заказа'!I10="Высота","X","Y")</f>
        <v>X</v>
      </c>
      <c r="J2" t="str">
        <f>_xlfn.CONCAT(B2,E2)</f>
        <v>01</v>
      </c>
      <c r="K2" t="str">
        <f>IF('Форма заказа'!$C10="Фасад с плёнкой","",'Форма заказа'!$E10)</f>
        <v/>
      </c>
      <c r="L2" t="str">
        <f>IF('Форма заказа'!$C10="Фасад с плёнкой","",'Форма заказа'!$E10)</f>
        <v/>
      </c>
      <c r="M2" t="str">
        <f>IF('Форма заказа'!$C10="Фасад с плёнкой","",'Форма заказа'!$E10)</f>
        <v/>
      </c>
      <c r="N2" t="str">
        <f>IF('Форма заказа'!$C10="Фасад с плёнкой","",'Форма заказа'!$E10)</f>
        <v/>
      </c>
      <c r="O2" t="str">
        <f>_xlfn.CONCAT(B2,";",C2,";",D2,";",E2,";",F2,";",G2,";",H2,";",I2,";",J2,";",K2,";",L2,";",M2,";",N2)</f>
        <v>0;\CNC\K16\K16.tcn;1;1;1000;1000;18;X;01;;;;</v>
      </c>
    </row>
    <row r="3" spans="2:15" x14ac:dyDescent="0.25">
      <c r="B3">
        <f>'Форма заказа'!$D$5</f>
        <v>0</v>
      </c>
      <c r="C3" t="str">
        <f>IF('Форма заказа'!D11="индивидуальная фрезеровка",_xlfn.CONCAT("\CNC\",'Форма заказа'!D11,"\",'Форма заказа'!$D$5,".tcn"),_xlfn.CONCAT("\CNC\",'Форма заказа'!D11,"\",'Форма заказа'!D11,".tcn"))</f>
        <v>\CNC\Индивидуальная фрезеровка\.tcn</v>
      </c>
      <c r="D3">
        <f>'Форма заказа'!J11</f>
        <v>1</v>
      </c>
      <c r="E3">
        <f>'Форма заказа'!B11</f>
        <v>2</v>
      </c>
      <c r="F3">
        <f>'Форма заказа'!F11</f>
        <v>1000</v>
      </c>
      <c r="G3">
        <f>'Форма заказа'!G11</f>
        <v>1000</v>
      </c>
      <c r="H3">
        <f>'Форма заказа'!H11</f>
        <v>18</v>
      </c>
      <c r="I3" t="str">
        <f>IF('Форма заказа'!I11="Высота","X","Y")</f>
        <v>X</v>
      </c>
      <c r="J3" t="str">
        <f t="shared" ref="J3:J27" si="0">_xlfn.CONCAT(B3,E3)</f>
        <v>02</v>
      </c>
      <c r="K3" t="str">
        <f>IF('Форма заказа'!$C11="Фасад с плёнкой","",'Форма заказа'!$E11)</f>
        <v>Базальт серый матовый 921</v>
      </c>
      <c r="L3" t="str">
        <f>IF('Форма заказа'!$C11="Фасад с плёнкой","",'Форма заказа'!$E11)</f>
        <v>Базальт серый матовый 921</v>
      </c>
      <c r="M3" t="str">
        <f>IF('Форма заказа'!$C11="Фасад с плёнкой","",'Форма заказа'!$E11)</f>
        <v>Базальт серый матовый 921</v>
      </c>
      <c r="N3" t="str">
        <f>IF('Форма заказа'!$C11="Фасад с плёнкой","",'Форма заказа'!$E11)</f>
        <v>Базальт серый матовый 921</v>
      </c>
      <c r="O3" t="str">
        <f t="shared" ref="O3:O27" si="1">_xlfn.CONCAT(B3,";",C3,";",D3,";",E3,";",F3,";",G3,";",H3,";",I3,";",J3,";",K3,";",L3,";",M3,";",N3)</f>
        <v>0;\CNC\Индивидуальная фрезеровка\.tcn;1;2;1000;1000;18;X;02;Базальт серый матовый 921;Базальт серый матовый 921;Базальт серый матовый 921;Базальт серый матовый 921</v>
      </c>
    </row>
    <row r="4" spans="2:15" x14ac:dyDescent="0.25">
      <c r="B4">
        <f>'Форма заказа'!$D$5</f>
        <v>0</v>
      </c>
      <c r="C4" t="str">
        <f>IF('Форма заказа'!D12="индивидуальная фрезеровка",_xlfn.CONCAT("\CNC\",'Форма заказа'!D12,"\",'Форма заказа'!$D$5,".tcn"),_xlfn.CONCAT("\CNC\",'Форма заказа'!D12,"\",'Форма заказа'!D12,".tcn"))</f>
        <v>\CNC\Индивидуальная фрезеровка\.tcn</v>
      </c>
      <c r="D4">
        <f>'Форма заказа'!J12</f>
        <v>1</v>
      </c>
      <c r="E4">
        <f>'Форма заказа'!B12</f>
        <v>3</v>
      </c>
      <c r="F4">
        <f>'Форма заказа'!F12</f>
        <v>1000</v>
      </c>
      <c r="G4">
        <f>'Форма заказа'!G12</f>
        <v>1000</v>
      </c>
      <c r="H4">
        <f>'Форма заказа'!H12</f>
        <v>18</v>
      </c>
      <c r="I4" t="str">
        <f>IF('Форма заказа'!I12="Высота","X","Y")</f>
        <v>X</v>
      </c>
      <c r="J4" t="str">
        <f t="shared" si="0"/>
        <v>03</v>
      </c>
      <c r="K4" t="str">
        <f>IF('Форма заказа'!$C12="Фасад с плёнкой","",'Форма заказа'!$E12)</f>
        <v>Крем матовый 730</v>
      </c>
      <c r="L4" t="str">
        <f>IF('Форма заказа'!$C12="Фасад с плёнкой","",'Форма заказа'!$E12)</f>
        <v>Крем матовый 730</v>
      </c>
      <c r="M4" t="str">
        <f>IF('Форма заказа'!$C12="Фасад с плёнкой","",'Форма заказа'!$E12)</f>
        <v>Крем матовый 730</v>
      </c>
      <c r="N4" t="str">
        <f>IF('Форма заказа'!$C12="Фасад с плёнкой","",'Форма заказа'!$E12)</f>
        <v>Крем матовый 730</v>
      </c>
      <c r="O4" t="str">
        <f t="shared" si="1"/>
        <v>0;\CNC\Индивидуальная фрезеровка\.tcn;1;3;1000;1000;18;X;03;Крем матовый 730;Крем матовый 730;Крем матовый 730;Крем матовый 730</v>
      </c>
    </row>
    <row r="5" spans="2:15" x14ac:dyDescent="0.25">
      <c r="B5">
        <f>'Форма заказа'!$D$5</f>
        <v>0</v>
      </c>
      <c r="C5" t="str">
        <f>IF('Форма заказа'!D13="индивидуальная фрезеровка",_xlfn.CONCAT("\CNC\",'Форма заказа'!D13,"\",'Форма заказа'!$D$5,".tcn"),_xlfn.CONCAT("\CNC\",'Форма заказа'!D13,"\",'Форма заказа'!D13,".tcn"))</f>
        <v>\CNC\\.tcn</v>
      </c>
      <c r="D5">
        <f>'Форма заказа'!J13</f>
        <v>0</v>
      </c>
      <c r="E5">
        <f>'Форма заказа'!B13</f>
        <v>4</v>
      </c>
      <c r="F5">
        <f>'Форма заказа'!F13</f>
        <v>0</v>
      </c>
      <c r="G5">
        <f>'Форма заказа'!G13</f>
        <v>0</v>
      </c>
      <c r="H5">
        <f>'Форма заказа'!H13</f>
        <v>0</v>
      </c>
      <c r="I5" t="str">
        <f>IF('Форма заказа'!I13="Высота","X","Y")</f>
        <v>X</v>
      </c>
      <c r="J5" t="str">
        <f t="shared" si="0"/>
        <v>04</v>
      </c>
      <c r="K5">
        <f>IF('Форма заказа'!$C13="Фасад с плёнкой","",'Форма заказа'!$E13)</f>
        <v>0</v>
      </c>
      <c r="L5">
        <f>IF('Форма заказа'!$C13="Фасад с плёнкой","",'Форма заказа'!$E13)</f>
        <v>0</v>
      </c>
      <c r="M5">
        <f>IF('Форма заказа'!$C13="Фасад с плёнкой","",'Форма заказа'!$E13)</f>
        <v>0</v>
      </c>
      <c r="N5">
        <f>IF('Форма заказа'!$C13="Фасад с плёнкой","",'Форма заказа'!$E13)</f>
        <v>0</v>
      </c>
      <c r="O5" t="str">
        <f t="shared" si="1"/>
        <v>0;\CNC\\.tcn;0;4;0;0;0;X;04;0;0;0;0</v>
      </c>
    </row>
    <row r="6" spans="2:15" x14ac:dyDescent="0.25">
      <c r="B6">
        <f>'Форма заказа'!$D$5</f>
        <v>0</v>
      </c>
      <c r="C6" t="str">
        <f>IF('Форма заказа'!D14="индивидуальная фрезеровка",_xlfn.CONCAT("\CNC\",'Форма заказа'!D14,"\",'Форма заказа'!$D$5,".tcn"),_xlfn.CONCAT("\CNC\",'Форма заказа'!D14,"\",'Форма заказа'!D14,".tcn"))</f>
        <v>\CNC\\.tcn</v>
      </c>
      <c r="D6">
        <f>'Форма заказа'!J14</f>
        <v>0</v>
      </c>
      <c r="E6">
        <f>'Форма заказа'!B14</f>
        <v>5</v>
      </c>
      <c r="F6">
        <f>'Форма заказа'!F14</f>
        <v>0</v>
      </c>
      <c r="G6">
        <f>'Форма заказа'!G14</f>
        <v>0</v>
      </c>
      <c r="H6">
        <f>'Форма заказа'!H14</f>
        <v>0</v>
      </c>
      <c r="I6" t="str">
        <f>IF('Форма заказа'!I14="Высота","X","Y")</f>
        <v>X</v>
      </c>
      <c r="J6" t="str">
        <f t="shared" si="0"/>
        <v>05</v>
      </c>
      <c r="K6">
        <f>IF('Форма заказа'!$C14="Фасад с плёнкой","",'Форма заказа'!$E14)</f>
        <v>0</v>
      </c>
      <c r="L6">
        <f>IF('Форма заказа'!$C14="Фасад с плёнкой","",'Форма заказа'!$E14)</f>
        <v>0</v>
      </c>
      <c r="M6">
        <f>IF('Форма заказа'!$C14="Фасад с плёнкой","",'Форма заказа'!$E14)</f>
        <v>0</v>
      </c>
      <c r="N6">
        <f>IF('Форма заказа'!$C14="Фасад с плёнкой","",'Форма заказа'!$E14)</f>
        <v>0</v>
      </c>
      <c r="O6" t="str">
        <f t="shared" si="1"/>
        <v>0;\CNC\\.tcn;0;5;0;0;0;X;05;0;0;0;0</v>
      </c>
    </row>
    <row r="7" spans="2:15" x14ac:dyDescent="0.25">
      <c r="B7">
        <f>'Форма заказа'!$D$5</f>
        <v>0</v>
      </c>
      <c r="C7" t="str">
        <f>IF('Форма заказа'!D15="индивидуальная фрезеровка",_xlfn.CONCAT("\CNC\",'Форма заказа'!D15,"\",'Форма заказа'!$D$5,".tcn"),_xlfn.CONCAT("\CNC\",'Форма заказа'!D15,"\",'Форма заказа'!D15,".tcn"))</f>
        <v>\CNC\\.tcn</v>
      </c>
      <c r="D7">
        <f>'Форма заказа'!J15</f>
        <v>0</v>
      </c>
      <c r="E7">
        <f>'Форма заказа'!B15</f>
        <v>6</v>
      </c>
      <c r="F7">
        <f>'Форма заказа'!F15</f>
        <v>0</v>
      </c>
      <c r="G7">
        <f>'Форма заказа'!G15</f>
        <v>0</v>
      </c>
      <c r="H7">
        <f>'Форма заказа'!H15</f>
        <v>0</v>
      </c>
      <c r="I7" t="str">
        <f>IF('Форма заказа'!I15="Высота","X","Y")</f>
        <v>X</v>
      </c>
      <c r="J7" t="str">
        <f t="shared" si="0"/>
        <v>06</v>
      </c>
      <c r="K7">
        <f>IF('Форма заказа'!$C15="Фасад с плёнкой","",'Форма заказа'!$E15)</f>
        <v>0</v>
      </c>
      <c r="L7">
        <f>IF('Форма заказа'!$C15="Фасад с плёнкой","",'Форма заказа'!$E15)</f>
        <v>0</v>
      </c>
      <c r="M7">
        <f>IF('Форма заказа'!$C15="Фасад с плёнкой","",'Форма заказа'!$E15)</f>
        <v>0</v>
      </c>
      <c r="N7">
        <f>IF('Форма заказа'!$C15="Фасад с плёнкой","",'Форма заказа'!$E15)</f>
        <v>0</v>
      </c>
      <c r="O7" t="str">
        <f t="shared" si="1"/>
        <v>0;\CNC\\.tcn;0;6;0;0;0;X;06;0;0;0;0</v>
      </c>
    </row>
    <row r="8" spans="2:15" x14ac:dyDescent="0.25">
      <c r="B8">
        <f>'Форма заказа'!$D$5</f>
        <v>0</v>
      </c>
      <c r="C8" t="str">
        <f>IF('Форма заказа'!D16="индивидуальная фрезеровка",_xlfn.CONCAT("\CNC\",'Форма заказа'!D16,"\",'Форма заказа'!$D$5,".tcn"),_xlfn.CONCAT("\CNC\",'Форма заказа'!D16,"\",'Форма заказа'!D16,".tcn"))</f>
        <v>\CNC\\.tcn</v>
      </c>
      <c r="D8">
        <f>'Форма заказа'!J16</f>
        <v>0</v>
      </c>
      <c r="E8">
        <f>'Форма заказа'!B16</f>
        <v>7</v>
      </c>
      <c r="F8">
        <f>'Форма заказа'!F16</f>
        <v>0</v>
      </c>
      <c r="G8">
        <f>'Форма заказа'!G16</f>
        <v>0</v>
      </c>
      <c r="H8">
        <f>'Форма заказа'!H16</f>
        <v>0</v>
      </c>
      <c r="I8" t="str">
        <f>IF('Форма заказа'!I16="Высота","X","Y")</f>
        <v>X</v>
      </c>
      <c r="J8" t="str">
        <f t="shared" si="0"/>
        <v>07</v>
      </c>
      <c r="K8">
        <f>IF('Форма заказа'!$C16="Фасад с плёнкой","",'Форма заказа'!$E16)</f>
        <v>0</v>
      </c>
      <c r="L8">
        <f>IF('Форма заказа'!$C16="Фасад с плёнкой","",'Форма заказа'!$E16)</f>
        <v>0</v>
      </c>
      <c r="M8">
        <f>IF('Форма заказа'!$C16="Фасад с плёнкой","",'Форма заказа'!$E16)</f>
        <v>0</v>
      </c>
      <c r="N8">
        <f>IF('Форма заказа'!$C16="Фасад с плёнкой","",'Форма заказа'!$E16)</f>
        <v>0</v>
      </c>
      <c r="O8" t="str">
        <f t="shared" si="1"/>
        <v>0;\CNC\\.tcn;0;7;0;0;0;X;07;0;0;0;0</v>
      </c>
    </row>
    <row r="9" spans="2:15" x14ac:dyDescent="0.25">
      <c r="B9">
        <f>'Форма заказа'!$D$5</f>
        <v>0</v>
      </c>
      <c r="C9" t="str">
        <f>IF('Форма заказа'!D17="индивидуальная фрезеровка",_xlfn.CONCAT("\CNC\",'Форма заказа'!D17,"\",'Форма заказа'!$D$5,".tcn"),_xlfn.CONCAT("\CNC\",'Форма заказа'!D17,"\",'Форма заказа'!D17,".tcn"))</f>
        <v>\CNC\\.tcn</v>
      </c>
      <c r="D9">
        <f>'Форма заказа'!J17</f>
        <v>0</v>
      </c>
      <c r="E9">
        <f>'Форма заказа'!B17</f>
        <v>8</v>
      </c>
      <c r="F9">
        <f>'Форма заказа'!F17</f>
        <v>0</v>
      </c>
      <c r="G9">
        <f>'Форма заказа'!G17</f>
        <v>0</v>
      </c>
      <c r="H9">
        <f>'Форма заказа'!H17</f>
        <v>0</v>
      </c>
      <c r="I9" t="str">
        <f>IF('Форма заказа'!I17="Высота","X","Y")</f>
        <v>X</v>
      </c>
      <c r="J9" t="str">
        <f t="shared" si="0"/>
        <v>08</v>
      </c>
      <c r="K9">
        <f>IF('Форма заказа'!$C17="Фасад с плёнкой","",'Форма заказа'!$E17)</f>
        <v>0</v>
      </c>
      <c r="L9">
        <f>IF('Форма заказа'!$C17="Фасад с плёнкой","",'Форма заказа'!$E17)</f>
        <v>0</v>
      </c>
      <c r="M9">
        <f>IF('Форма заказа'!$C17="Фасад с плёнкой","",'Форма заказа'!$E17)</f>
        <v>0</v>
      </c>
      <c r="N9">
        <f>IF('Форма заказа'!$C17="Фасад с плёнкой","",'Форма заказа'!$E17)</f>
        <v>0</v>
      </c>
      <c r="O9" t="str">
        <f t="shared" si="1"/>
        <v>0;\CNC\\.tcn;0;8;0;0;0;X;08;0;0;0;0</v>
      </c>
    </row>
    <row r="10" spans="2:15" x14ac:dyDescent="0.25">
      <c r="B10">
        <f>'Форма заказа'!$D$5</f>
        <v>0</v>
      </c>
      <c r="C10" t="str">
        <f>IF('Форма заказа'!D18="индивидуальная фрезеровка",_xlfn.CONCAT("\CNC\",'Форма заказа'!D18,"\",'Форма заказа'!$D$5,".tcn"),_xlfn.CONCAT("\CNC\",'Форма заказа'!D18,"\",'Форма заказа'!D18,".tcn"))</f>
        <v>\CNC\\.tcn</v>
      </c>
      <c r="D10">
        <f>'Форма заказа'!J18</f>
        <v>0</v>
      </c>
      <c r="E10">
        <f>'Форма заказа'!B18</f>
        <v>9</v>
      </c>
      <c r="F10">
        <f>'Форма заказа'!F18</f>
        <v>0</v>
      </c>
      <c r="G10">
        <f>'Форма заказа'!G18</f>
        <v>0</v>
      </c>
      <c r="H10">
        <f>'Форма заказа'!H18</f>
        <v>0</v>
      </c>
      <c r="I10" t="str">
        <f>IF('Форма заказа'!I18="Высота","X","Y")</f>
        <v>X</v>
      </c>
      <c r="J10" t="str">
        <f t="shared" si="0"/>
        <v>09</v>
      </c>
      <c r="K10">
        <f>IF('Форма заказа'!$C18="Фасад с плёнкой","",'Форма заказа'!$E18)</f>
        <v>0</v>
      </c>
      <c r="L10">
        <f>IF('Форма заказа'!$C18="Фасад с плёнкой","",'Форма заказа'!$E18)</f>
        <v>0</v>
      </c>
      <c r="M10">
        <f>IF('Форма заказа'!$C18="Фасад с плёнкой","",'Форма заказа'!$E18)</f>
        <v>0</v>
      </c>
      <c r="N10">
        <f>IF('Форма заказа'!$C18="Фасад с плёнкой","",'Форма заказа'!$E18)</f>
        <v>0</v>
      </c>
      <c r="O10" t="str">
        <f t="shared" si="1"/>
        <v>0;\CNC\\.tcn;0;9;0;0;0;X;09;0;0;0;0</v>
      </c>
    </row>
    <row r="11" spans="2:15" x14ac:dyDescent="0.25">
      <c r="B11">
        <f>'Форма заказа'!$D$5</f>
        <v>0</v>
      </c>
      <c r="C11" t="str">
        <f>IF('Форма заказа'!D19="индивидуальная фрезеровка",_xlfn.CONCAT("\CNC\",'Форма заказа'!D19,"\",'Форма заказа'!$D$5,".tcn"),_xlfn.CONCAT("\CNC\",'Форма заказа'!D19,"\",'Форма заказа'!D19,".tcn"))</f>
        <v>\CNC\\.tcn</v>
      </c>
      <c r="D11">
        <f>'Форма заказа'!J19</f>
        <v>0</v>
      </c>
      <c r="E11">
        <f>'Форма заказа'!B19</f>
        <v>10</v>
      </c>
      <c r="F11">
        <f>'Форма заказа'!F19</f>
        <v>0</v>
      </c>
      <c r="G11">
        <f>'Форма заказа'!G19</f>
        <v>0</v>
      </c>
      <c r="H11">
        <f>'Форма заказа'!H19</f>
        <v>0</v>
      </c>
      <c r="I11" t="str">
        <f>IF('Форма заказа'!I19="Высота","X","Y")</f>
        <v>X</v>
      </c>
      <c r="J11" t="str">
        <f t="shared" si="0"/>
        <v>010</v>
      </c>
      <c r="K11">
        <f>IF('Форма заказа'!$C19="Фасад с плёнкой","",'Форма заказа'!$E19)</f>
        <v>0</v>
      </c>
      <c r="L11">
        <f>IF('Форма заказа'!$C19="Фасад с плёнкой","",'Форма заказа'!$E19)</f>
        <v>0</v>
      </c>
      <c r="M11">
        <f>IF('Форма заказа'!$C19="Фасад с плёнкой","",'Форма заказа'!$E19)</f>
        <v>0</v>
      </c>
      <c r="N11">
        <f>IF('Форма заказа'!$C19="Фасад с плёнкой","",'Форма заказа'!$E19)</f>
        <v>0</v>
      </c>
      <c r="O11" t="str">
        <f t="shared" si="1"/>
        <v>0;\CNC\\.tcn;0;10;0;0;0;X;010;0;0;0;0</v>
      </c>
    </row>
    <row r="12" spans="2:15" x14ac:dyDescent="0.25">
      <c r="B12">
        <f>'Форма заказа'!$D$5</f>
        <v>0</v>
      </c>
      <c r="C12" t="str">
        <f>IF('Форма заказа'!D20="индивидуальная фрезеровка",_xlfn.CONCAT("\CNC\",'Форма заказа'!D20,"\",'Форма заказа'!$D$5,".tcn"),_xlfn.CONCAT("\CNC\",'Форма заказа'!D20,"\",'Форма заказа'!D20,".tcn"))</f>
        <v>\CNC\\.tcn</v>
      </c>
      <c r="D12">
        <f>'Форма заказа'!J20</f>
        <v>0</v>
      </c>
      <c r="E12">
        <f>'Форма заказа'!B20</f>
        <v>11</v>
      </c>
      <c r="F12">
        <f>'Форма заказа'!F20</f>
        <v>0</v>
      </c>
      <c r="G12">
        <f>'Форма заказа'!G20</f>
        <v>0</v>
      </c>
      <c r="H12">
        <f>'Форма заказа'!H20</f>
        <v>0</v>
      </c>
      <c r="I12" t="str">
        <f>IF('Форма заказа'!I20="Высота","X","Y")</f>
        <v>X</v>
      </c>
      <c r="J12" t="str">
        <f t="shared" si="0"/>
        <v>011</v>
      </c>
      <c r="K12">
        <f>IF('Форма заказа'!$C20="Фасад с плёнкой","",'Форма заказа'!$E20)</f>
        <v>0</v>
      </c>
      <c r="L12">
        <f>IF('Форма заказа'!$C20="Фасад с плёнкой","",'Форма заказа'!$E20)</f>
        <v>0</v>
      </c>
      <c r="M12">
        <f>IF('Форма заказа'!$C20="Фасад с плёнкой","",'Форма заказа'!$E20)</f>
        <v>0</v>
      </c>
      <c r="N12">
        <f>IF('Форма заказа'!$C20="Фасад с плёнкой","",'Форма заказа'!$E20)</f>
        <v>0</v>
      </c>
      <c r="O12" t="str">
        <f t="shared" si="1"/>
        <v>0;\CNC\\.tcn;0;11;0;0;0;X;011;0;0;0;0</v>
      </c>
    </row>
    <row r="13" spans="2:15" x14ac:dyDescent="0.25">
      <c r="B13">
        <f>'Форма заказа'!$D$5</f>
        <v>0</v>
      </c>
      <c r="C13" t="str">
        <f>IF('Форма заказа'!D21="индивидуальная фрезеровка",_xlfn.CONCAT("\CNC\",'Форма заказа'!D21,"\",'Форма заказа'!$D$5,".tcn"),_xlfn.CONCAT("\CNC\",'Форма заказа'!D21,"\",'Форма заказа'!D21,".tcn"))</f>
        <v>\CNC\\.tcn</v>
      </c>
      <c r="D13">
        <f>'Форма заказа'!J21</f>
        <v>0</v>
      </c>
      <c r="E13">
        <f>'Форма заказа'!B21</f>
        <v>12</v>
      </c>
      <c r="F13">
        <f>'Форма заказа'!F21</f>
        <v>0</v>
      </c>
      <c r="G13">
        <f>'Форма заказа'!G21</f>
        <v>0</v>
      </c>
      <c r="H13">
        <f>'Форма заказа'!H21</f>
        <v>0</v>
      </c>
      <c r="I13" t="str">
        <f>IF('Форма заказа'!I21="Высота","X","Y")</f>
        <v>X</v>
      </c>
      <c r="J13" t="str">
        <f t="shared" si="0"/>
        <v>012</v>
      </c>
      <c r="K13">
        <f>IF('Форма заказа'!$C21="Фасад с плёнкой","",'Форма заказа'!$E21)</f>
        <v>0</v>
      </c>
      <c r="L13">
        <f>IF('Форма заказа'!$C21="Фасад с плёнкой","",'Форма заказа'!$E21)</f>
        <v>0</v>
      </c>
      <c r="M13">
        <f>IF('Форма заказа'!$C21="Фасад с плёнкой","",'Форма заказа'!$E21)</f>
        <v>0</v>
      </c>
      <c r="N13">
        <f>IF('Форма заказа'!$C21="Фасад с плёнкой","",'Форма заказа'!$E21)</f>
        <v>0</v>
      </c>
      <c r="O13" t="str">
        <f t="shared" si="1"/>
        <v>0;\CNC\\.tcn;0;12;0;0;0;X;012;0;0;0;0</v>
      </c>
    </row>
    <row r="14" spans="2:15" x14ac:dyDescent="0.25">
      <c r="B14">
        <f>'Форма заказа'!$D$5</f>
        <v>0</v>
      </c>
      <c r="C14" t="str">
        <f>IF('Форма заказа'!D22="индивидуальная фрезеровка",_xlfn.CONCAT("\CNC\",'Форма заказа'!D22,"\",'Форма заказа'!$D$5,".tcn"),_xlfn.CONCAT("\CNC\",'Форма заказа'!D22,"\",'Форма заказа'!D22,".tcn"))</f>
        <v>\CNC\\.tcn</v>
      </c>
      <c r="D14">
        <f>'Форма заказа'!J22</f>
        <v>0</v>
      </c>
      <c r="E14">
        <f>'Форма заказа'!B22</f>
        <v>13</v>
      </c>
      <c r="F14">
        <f>'Форма заказа'!F22</f>
        <v>0</v>
      </c>
      <c r="G14">
        <f>'Форма заказа'!G22</f>
        <v>0</v>
      </c>
      <c r="H14">
        <f>'Форма заказа'!H22</f>
        <v>0</v>
      </c>
      <c r="I14" t="str">
        <f>IF('Форма заказа'!I22="Высота","X","Y")</f>
        <v>X</v>
      </c>
      <c r="J14" t="str">
        <f t="shared" si="0"/>
        <v>013</v>
      </c>
      <c r="K14">
        <f>IF('Форма заказа'!$C22="Фасад с плёнкой","",'Форма заказа'!$E22)</f>
        <v>0</v>
      </c>
      <c r="L14">
        <f>IF('Форма заказа'!$C22="Фасад с плёнкой","",'Форма заказа'!$E22)</f>
        <v>0</v>
      </c>
      <c r="M14">
        <f>IF('Форма заказа'!$C22="Фасад с плёнкой","",'Форма заказа'!$E22)</f>
        <v>0</v>
      </c>
      <c r="N14">
        <f>IF('Форма заказа'!$C22="Фасад с плёнкой","",'Форма заказа'!$E22)</f>
        <v>0</v>
      </c>
      <c r="O14" t="str">
        <f t="shared" si="1"/>
        <v>0;\CNC\\.tcn;0;13;0;0;0;X;013;0;0;0;0</v>
      </c>
    </row>
    <row r="15" spans="2:15" x14ac:dyDescent="0.25">
      <c r="B15">
        <f>'Форма заказа'!$D$5</f>
        <v>0</v>
      </c>
      <c r="C15" t="str">
        <f>IF('Форма заказа'!D23="индивидуальная фрезеровка",_xlfn.CONCAT("\CNC\",'Форма заказа'!D23,"\",'Форма заказа'!$D$5,".tcn"),_xlfn.CONCAT("\CNC\",'Форма заказа'!D23,"\",'Форма заказа'!D23,".tcn"))</f>
        <v>\CNC\\.tcn</v>
      </c>
      <c r="D15">
        <f>'Форма заказа'!J23</f>
        <v>0</v>
      </c>
      <c r="E15">
        <f>'Форма заказа'!B23</f>
        <v>14</v>
      </c>
      <c r="F15">
        <f>'Форма заказа'!F23</f>
        <v>0</v>
      </c>
      <c r="G15">
        <f>'Форма заказа'!G23</f>
        <v>0</v>
      </c>
      <c r="H15">
        <f>'Форма заказа'!H23</f>
        <v>0</v>
      </c>
      <c r="I15" t="str">
        <f>IF('Форма заказа'!I23="Высота","X","Y")</f>
        <v>X</v>
      </c>
      <c r="J15" t="str">
        <f t="shared" si="0"/>
        <v>014</v>
      </c>
      <c r="K15">
        <f>IF('Форма заказа'!$C23="Фасад с плёнкой","",'Форма заказа'!$E23)</f>
        <v>0</v>
      </c>
      <c r="L15">
        <f>IF('Форма заказа'!$C23="Фасад с плёнкой","",'Форма заказа'!$E23)</f>
        <v>0</v>
      </c>
      <c r="M15">
        <f>IF('Форма заказа'!$C23="Фасад с плёнкой","",'Форма заказа'!$E23)</f>
        <v>0</v>
      </c>
      <c r="N15">
        <f>IF('Форма заказа'!$C23="Фасад с плёнкой","",'Форма заказа'!$E23)</f>
        <v>0</v>
      </c>
      <c r="O15" t="str">
        <f t="shared" si="1"/>
        <v>0;\CNC\\.tcn;0;14;0;0;0;X;014;0;0;0;0</v>
      </c>
    </row>
    <row r="16" spans="2:15" x14ac:dyDescent="0.25">
      <c r="B16">
        <f>'Форма заказа'!$D$5</f>
        <v>0</v>
      </c>
      <c r="C16" t="str">
        <f>IF('Форма заказа'!D24="индивидуальная фрезеровка",_xlfn.CONCAT("\CNC\",'Форма заказа'!D24,"\",'Форма заказа'!$D$5,".tcn"),_xlfn.CONCAT("\CNC\",'Форма заказа'!D24,"\",'Форма заказа'!D24,".tcn"))</f>
        <v>\CNC\\.tcn</v>
      </c>
      <c r="D16">
        <f>'Форма заказа'!J24</f>
        <v>0</v>
      </c>
      <c r="E16">
        <f>'Форма заказа'!B24</f>
        <v>15</v>
      </c>
      <c r="F16">
        <f>'Форма заказа'!F24</f>
        <v>0</v>
      </c>
      <c r="G16">
        <f>'Форма заказа'!G24</f>
        <v>0</v>
      </c>
      <c r="H16">
        <f>'Форма заказа'!H24</f>
        <v>0</v>
      </c>
      <c r="I16" t="str">
        <f>IF('Форма заказа'!I24="Высота","X","Y")</f>
        <v>X</v>
      </c>
      <c r="J16" t="str">
        <f t="shared" si="0"/>
        <v>015</v>
      </c>
      <c r="K16">
        <f>IF('Форма заказа'!$C24="Фасад с плёнкой","",'Форма заказа'!$E24)</f>
        <v>0</v>
      </c>
      <c r="L16">
        <f>IF('Форма заказа'!$C24="Фасад с плёнкой","",'Форма заказа'!$E24)</f>
        <v>0</v>
      </c>
      <c r="M16">
        <f>IF('Форма заказа'!$C24="Фасад с плёнкой","",'Форма заказа'!$E24)</f>
        <v>0</v>
      </c>
      <c r="N16">
        <f>IF('Форма заказа'!$C24="Фасад с плёнкой","",'Форма заказа'!$E24)</f>
        <v>0</v>
      </c>
      <c r="O16" t="str">
        <f t="shared" si="1"/>
        <v>0;\CNC\\.tcn;0;15;0;0;0;X;015;0;0;0;0</v>
      </c>
    </row>
    <row r="17" spans="2:15" x14ac:dyDescent="0.25">
      <c r="B17">
        <f>'Форма заказа'!$D$5</f>
        <v>0</v>
      </c>
      <c r="C17" t="str">
        <f>IF('Форма заказа'!D25="индивидуальная фрезеровка",_xlfn.CONCAT("\CNC\",'Форма заказа'!D25,"\",'Форма заказа'!$D$5,".tcn"),_xlfn.CONCAT("\CNC\",'Форма заказа'!D25,"\",'Форма заказа'!D25,".tcn"))</f>
        <v>\CNC\\.tcn</v>
      </c>
      <c r="D17">
        <f>'Форма заказа'!J25</f>
        <v>0</v>
      </c>
      <c r="E17">
        <f>'Форма заказа'!B25</f>
        <v>16</v>
      </c>
      <c r="F17">
        <f>'Форма заказа'!F25</f>
        <v>0</v>
      </c>
      <c r="G17">
        <f>'Форма заказа'!G25</f>
        <v>0</v>
      </c>
      <c r="H17">
        <f>'Форма заказа'!H25</f>
        <v>0</v>
      </c>
      <c r="I17" t="str">
        <f>IF('Форма заказа'!I25="Высота","X","Y")</f>
        <v>X</v>
      </c>
      <c r="J17" t="str">
        <f t="shared" si="0"/>
        <v>016</v>
      </c>
      <c r="K17">
        <f>IF('Форма заказа'!$C25="Фасад с плёнкой","",'Форма заказа'!$E25)</f>
        <v>0</v>
      </c>
      <c r="L17">
        <f>IF('Форма заказа'!$C25="Фасад с плёнкой","",'Форма заказа'!$E25)</f>
        <v>0</v>
      </c>
      <c r="M17">
        <f>IF('Форма заказа'!$C25="Фасад с плёнкой","",'Форма заказа'!$E25)</f>
        <v>0</v>
      </c>
      <c r="N17">
        <f>IF('Форма заказа'!$C25="Фасад с плёнкой","",'Форма заказа'!$E25)</f>
        <v>0</v>
      </c>
      <c r="O17" t="str">
        <f t="shared" si="1"/>
        <v>0;\CNC\\.tcn;0;16;0;0;0;X;016;0;0;0;0</v>
      </c>
    </row>
    <row r="18" spans="2:15" x14ac:dyDescent="0.25">
      <c r="B18">
        <f>'Форма заказа'!$D$5</f>
        <v>0</v>
      </c>
      <c r="C18" t="str">
        <f>IF('Форма заказа'!D26="индивидуальная фрезеровка",_xlfn.CONCAT("\CNC\",'Форма заказа'!D26,"\",'Форма заказа'!$D$5,".tcn"),_xlfn.CONCAT("\CNC\",'Форма заказа'!D26,"\",'Форма заказа'!D26,".tcn"))</f>
        <v>\CNC\\.tcn</v>
      </c>
      <c r="D18">
        <f>'Форма заказа'!J26</f>
        <v>0</v>
      </c>
      <c r="E18">
        <f>'Форма заказа'!B26</f>
        <v>17</v>
      </c>
      <c r="F18">
        <f>'Форма заказа'!F26</f>
        <v>0</v>
      </c>
      <c r="G18">
        <f>'Форма заказа'!G26</f>
        <v>0</v>
      </c>
      <c r="H18">
        <f>'Форма заказа'!H26</f>
        <v>0</v>
      </c>
      <c r="I18" t="str">
        <f>IF('Форма заказа'!I26="Высота","X","Y")</f>
        <v>X</v>
      </c>
      <c r="J18" t="str">
        <f t="shared" si="0"/>
        <v>017</v>
      </c>
      <c r="K18">
        <f>IF('Форма заказа'!$C26="Фасад с плёнкой","",'Форма заказа'!$E26)</f>
        <v>0</v>
      </c>
      <c r="L18">
        <f>IF('Форма заказа'!$C26="Фасад с плёнкой","",'Форма заказа'!$E26)</f>
        <v>0</v>
      </c>
      <c r="M18">
        <f>IF('Форма заказа'!$C26="Фасад с плёнкой","",'Форма заказа'!$E26)</f>
        <v>0</v>
      </c>
      <c r="N18">
        <f>IF('Форма заказа'!$C26="Фасад с плёнкой","",'Форма заказа'!$E26)</f>
        <v>0</v>
      </c>
      <c r="O18" t="str">
        <f t="shared" si="1"/>
        <v>0;\CNC\\.tcn;0;17;0;0;0;X;017;0;0;0;0</v>
      </c>
    </row>
    <row r="19" spans="2:15" x14ac:dyDescent="0.25">
      <c r="B19">
        <f>'Форма заказа'!$D$5</f>
        <v>0</v>
      </c>
      <c r="C19" t="str">
        <f>IF('Форма заказа'!D27="индивидуальная фрезеровка",_xlfn.CONCAT("\CNC\",'Форма заказа'!D27,"\",'Форма заказа'!$D$5,".tcn"),_xlfn.CONCAT("\CNC\",'Форма заказа'!D27,"\",'Форма заказа'!D27,".tcn"))</f>
        <v>\CNC\\.tcn</v>
      </c>
      <c r="D19">
        <f>'Форма заказа'!J27</f>
        <v>0</v>
      </c>
      <c r="E19">
        <f>'Форма заказа'!B27</f>
        <v>18</v>
      </c>
      <c r="F19">
        <f>'Форма заказа'!F27</f>
        <v>0</v>
      </c>
      <c r="G19">
        <f>'Форма заказа'!G27</f>
        <v>0</v>
      </c>
      <c r="H19">
        <f>'Форма заказа'!H27</f>
        <v>0</v>
      </c>
      <c r="I19" t="str">
        <f>IF('Форма заказа'!I27="Высота","X","Y")</f>
        <v>X</v>
      </c>
      <c r="J19" t="str">
        <f t="shared" si="0"/>
        <v>018</v>
      </c>
      <c r="K19">
        <f>IF('Форма заказа'!$C27="Фасад с плёнкой","",'Форма заказа'!$E27)</f>
        <v>0</v>
      </c>
      <c r="L19">
        <f>IF('Форма заказа'!$C27="Фасад с плёнкой","",'Форма заказа'!$E27)</f>
        <v>0</v>
      </c>
      <c r="M19">
        <f>IF('Форма заказа'!$C27="Фасад с плёнкой","",'Форма заказа'!$E27)</f>
        <v>0</v>
      </c>
      <c r="N19">
        <f>IF('Форма заказа'!$C27="Фасад с плёнкой","",'Форма заказа'!$E27)</f>
        <v>0</v>
      </c>
      <c r="O19" t="str">
        <f t="shared" si="1"/>
        <v>0;\CNC\\.tcn;0;18;0;0;0;X;018;0;0;0;0</v>
      </c>
    </row>
    <row r="20" spans="2:15" x14ac:dyDescent="0.25">
      <c r="B20">
        <f>'Форма заказа'!$D$5</f>
        <v>0</v>
      </c>
      <c r="C20" t="str">
        <f>IF('Форма заказа'!D28="индивидуальная фрезеровка",_xlfn.CONCAT("\CNC\",'Форма заказа'!D28,"\",'Форма заказа'!$D$5,".tcn"),_xlfn.CONCAT("\CNC\",'Форма заказа'!D28,"\",'Форма заказа'!D28,".tcn"))</f>
        <v>\CNC\\.tcn</v>
      </c>
      <c r="D20">
        <f>'Форма заказа'!J28</f>
        <v>0</v>
      </c>
      <c r="E20">
        <f>'Форма заказа'!B28</f>
        <v>19</v>
      </c>
      <c r="F20">
        <f>'Форма заказа'!F28</f>
        <v>0</v>
      </c>
      <c r="G20">
        <f>'Форма заказа'!G28</f>
        <v>0</v>
      </c>
      <c r="H20">
        <f>'Форма заказа'!H28</f>
        <v>0</v>
      </c>
      <c r="I20" t="str">
        <f>IF('Форма заказа'!I28="Высота","X","Y")</f>
        <v>X</v>
      </c>
      <c r="J20" t="str">
        <f t="shared" si="0"/>
        <v>019</v>
      </c>
      <c r="K20">
        <f>IF('Форма заказа'!$C28="Фасад с плёнкой","",'Форма заказа'!$E28)</f>
        <v>0</v>
      </c>
      <c r="L20">
        <f>IF('Форма заказа'!$C28="Фасад с плёнкой","",'Форма заказа'!$E28)</f>
        <v>0</v>
      </c>
      <c r="M20">
        <f>IF('Форма заказа'!$C28="Фасад с плёнкой","",'Форма заказа'!$E28)</f>
        <v>0</v>
      </c>
      <c r="N20">
        <f>IF('Форма заказа'!$C28="Фасад с плёнкой","",'Форма заказа'!$E28)</f>
        <v>0</v>
      </c>
      <c r="O20" t="str">
        <f t="shared" si="1"/>
        <v>0;\CNC\\.tcn;0;19;0;0;0;X;019;0;0;0;0</v>
      </c>
    </row>
    <row r="21" spans="2:15" x14ac:dyDescent="0.25">
      <c r="B21">
        <f>'Форма заказа'!$D$5</f>
        <v>0</v>
      </c>
      <c r="C21" t="str">
        <f>IF('Форма заказа'!D29="индивидуальная фрезеровка",_xlfn.CONCAT("\CNC\",'Форма заказа'!D29,"\",'Форма заказа'!$D$5,".tcn"),_xlfn.CONCAT("\CNC\",'Форма заказа'!D29,"\",'Форма заказа'!D29,".tcn"))</f>
        <v>\CNC\\.tcn</v>
      </c>
      <c r="D21">
        <f>'Форма заказа'!J29</f>
        <v>0</v>
      </c>
      <c r="E21">
        <f>'Форма заказа'!B29</f>
        <v>20</v>
      </c>
      <c r="F21">
        <f>'Форма заказа'!F29</f>
        <v>0</v>
      </c>
      <c r="G21">
        <f>'Форма заказа'!G29</f>
        <v>0</v>
      </c>
      <c r="H21">
        <f>'Форма заказа'!H29</f>
        <v>0</v>
      </c>
      <c r="I21" t="str">
        <f>IF('Форма заказа'!I29="Высота","X","Y")</f>
        <v>X</v>
      </c>
      <c r="J21" t="str">
        <f t="shared" si="0"/>
        <v>020</v>
      </c>
      <c r="K21">
        <f>IF('Форма заказа'!$C29="Фасад с плёнкой","",'Форма заказа'!$E29)</f>
        <v>0</v>
      </c>
      <c r="L21">
        <f>IF('Форма заказа'!$C29="Фасад с плёнкой","",'Форма заказа'!$E29)</f>
        <v>0</v>
      </c>
      <c r="M21">
        <f>IF('Форма заказа'!$C29="Фасад с плёнкой","",'Форма заказа'!$E29)</f>
        <v>0</v>
      </c>
      <c r="N21">
        <f>IF('Форма заказа'!$C29="Фасад с плёнкой","",'Форма заказа'!$E29)</f>
        <v>0</v>
      </c>
      <c r="O21" t="str">
        <f t="shared" si="1"/>
        <v>0;\CNC\\.tcn;0;20;0;0;0;X;020;0;0;0;0</v>
      </c>
    </row>
    <row r="22" spans="2:15" x14ac:dyDescent="0.25">
      <c r="B22">
        <f>'Форма заказа'!$D$5</f>
        <v>0</v>
      </c>
      <c r="C22" t="str">
        <f>IF('Форма заказа'!D30="индивидуальная фрезеровка",_xlfn.CONCAT("\CNC\",'Форма заказа'!D30,"\",'Форма заказа'!$D$5,".tcn"),_xlfn.CONCAT("\CNC\",'Форма заказа'!D30,"\",'Форма заказа'!D30,".tcn"))</f>
        <v>\CNC\\.tcn</v>
      </c>
      <c r="D22">
        <f>'Форма заказа'!J30</f>
        <v>0</v>
      </c>
      <c r="E22">
        <f>'Форма заказа'!B30</f>
        <v>21</v>
      </c>
      <c r="F22">
        <f>'Форма заказа'!F30</f>
        <v>0</v>
      </c>
      <c r="G22">
        <f>'Форма заказа'!G30</f>
        <v>0</v>
      </c>
      <c r="H22">
        <f>'Форма заказа'!H30</f>
        <v>0</v>
      </c>
      <c r="I22" t="str">
        <f>IF('Форма заказа'!I30="Высота","X","Y")</f>
        <v>X</v>
      </c>
      <c r="J22" t="str">
        <f t="shared" si="0"/>
        <v>021</v>
      </c>
      <c r="K22">
        <f>IF('Форма заказа'!$C30="Фасад с плёнкой","",'Форма заказа'!$E30)</f>
        <v>0</v>
      </c>
      <c r="L22">
        <f>IF('Форма заказа'!$C30="Фасад с плёнкой","",'Форма заказа'!$E30)</f>
        <v>0</v>
      </c>
      <c r="M22">
        <f>IF('Форма заказа'!$C30="Фасад с плёнкой","",'Форма заказа'!$E30)</f>
        <v>0</v>
      </c>
      <c r="N22">
        <f>IF('Форма заказа'!$C30="Фасад с плёнкой","",'Форма заказа'!$E30)</f>
        <v>0</v>
      </c>
      <c r="O22" t="str">
        <f t="shared" si="1"/>
        <v>0;\CNC\\.tcn;0;21;0;0;0;X;021;0;0;0;0</v>
      </c>
    </row>
    <row r="23" spans="2:15" x14ac:dyDescent="0.25">
      <c r="B23">
        <f>'Форма заказа'!$D$5</f>
        <v>0</v>
      </c>
      <c r="C23" t="str">
        <f>IF('Форма заказа'!D31="индивидуальная фрезеровка",_xlfn.CONCAT("\CNC\",'Форма заказа'!D31,"\",'Форма заказа'!$D$5,".tcn"),_xlfn.CONCAT("\CNC\",'Форма заказа'!D31,"\",'Форма заказа'!D31,".tcn"))</f>
        <v>\CNC\\.tcn</v>
      </c>
      <c r="D23">
        <f>'Форма заказа'!J31</f>
        <v>0</v>
      </c>
      <c r="E23">
        <f>'Форма заказа'!B31</f>
        <v>22</v>
      </c>
      <c r="F23">
        <f>'Форма заказа'!F31</f>
        <v>0</v>
      </c>
      <c r="G23">
        <f>'Форма заказа'!G31</f>
        <v>0</v>
      </c>
      <c r="H23">
        <f>'Форма заказа'!H31</f>
        <v>0</v>
      </c>
      <c r="I23" t="str">
        <f>IF('Форма заказа'!I31="Высота","X","Y")</f>
        <v>X</v>
      </c>
      <c r="J23" t="str">
        <f t="shared" si="0"/>
        <v>022</v>
      </c>
      <c r="K23">
        <f>IF('Форма заказа'!$C31="Фасад с плёнкой","",'Форма заказа'!$E31)</f>
        <v>0</v>
      </c>
      <c r="L23">
        <f>IF('Форма заказа'!$C31="Фасад с плёнкой","",'Форма заказа'!$E31)</f>
        <v>0</v>
      </c>
      <c r="M23">
        <f>IF('Форма заказа'!$C31="Фасад с плёнкой","",'Форма заказа'!$E31)</f>
        <v>0</v>
      </c>
      <c r="N23">
        <f>IF('Форма заказа'!$C31="Фасад с плёнкой","",'Форма заказа'!$E31)</f>
        <v>0</v>
      </c>
      <c r="O23" t="str">
        <f t="shared" si="1"/>
        <v>0;\CNC\\.tcn;0;22;0;0;0;X;022;0;0;0;0</v>
      </c>
    </row>
    <row r="24" spans="2:15" x14ac:dyDescent="0.25">
      <c r="B24">
        <f>'Форма заказа'!$D$5</f>
        <v>0</v>
      </c>
      <c r="C24" t="str">
        <f>IF('Форма заказа'!D32="индивидуальная фрезеровка",_xlfn.CONCAT("\CNC\",'Форма заказа'!D32,"\",'Форма заказа'!$D$5,".tcn"),_xlfn.CONCAT("\CNC\",'Форма заказа'!D32,"\",'Форма заказа'!D32,".tcn"))</f>
        <v>\CNC\\.tcn</v>
      </c>
      <c r="D24">
        <f>'Форма заказа'!J32</f>
        <v>0</v>
      </c>
      <c r="E24">
        <f>'Форма заказа'!B32</f>
        <v>23</v>
      </c>
      <c r="F24">
        <f>'Форма заказа'!F32</f>
        <v>0</v>
      </c>
      <c r="G24">
        <f>'Форма заказа'!G32</f>
        <v>0</v>
      </c>
      <c r="H24">
        <f>'Форма заказа'!H32</f>
        <v>0</v>
      </c>
      <c r="I24" t="str">
        <f>IF('Форма заказа'!I32="Высота","X","Y")</f>
        <v>X</v>
      </c>
      <c r="J24" t="str">
        <f t="shared" si="0"/>
        <v>023</v>
      </c>
      <c r="K24">
        <f>IF('Форма заказа'!$C32="Фасад с плёнкой","",'Форма заказа'!$E32)</f>
        <v>0</v>
      </c>
      <c r="L24">
        <f>IF('Форма заказа'!$C32="Фасад с плёнкой","",'Форма заказа'!$E32)</f>
        <v>0</v>
      </c>
      <c r="M24">
        <f>IF('Форма заказа'!$C32="Фасад с плёнкой","",'Форма заказа'!$E32)</f>
        <v>0</v>
      </c>
      <c r="N24">
        <f>IF('Форма заказа'!$C32="Фасад с плёнкой","",'Форма заказа'!$E32)</f>
        <v>0</v>
      </c>
      <c r="O24" t="str">
        <f t="shared" si="1"/>
        <v>0;\CNC\\.tcn;0;23;0;0;0;X;023;0;0;0;0</v>
      </c>
    </row>
    <row r="25" spans="2:15" x14ac:dyDescent="0.25">
      <c r="B25">
        <f>'Форма заказа'!$D$5</f>
        <v>0</v>
      </c>
      <c r="C25" t="str">
        <f>IF('Форма заказа'!D33="индивидуальная фрезеровка",_xlfn.CONCAT("\CNC\",'Форма заказа'!D33,"\",'Форма заказа'!$D$5,".tcn"),_xlfn.CONCAT("\CNC\",'Форма заказа'!D33,"\",'Форма заказа'!D33,".tcn"))</f>
        <v>\CNC\\.tcn</v>
      </c>
      <c r="D25">
        <f>'Форма заказа'!J33</f>
        <v>0</v>
      </c>
      <c r="E25">
        <f>'Форма заказа'!B33</f>
        <v>25</v>
      </c>
      <c r="F25">
        <f>'Форма заказа'!F33</f>
        <v>0</v>
      </c>
      <c r="G25">
        <f>'Форма заказа'!G33</f>
        <v>0</v>
      </c>
      <c r="H25">
        <f>'Форма заказа'!H33</f>
        <v>0</v>
      </c>
      <c r="I25" t="str">
        <f>IF('Форма заказа'!I33="Высота","X","Y")</f>
        <v>X</v>
      </c>
      <c r="J25" t="str">
        <f t="shared" si="0"/>
        <v>025</v>
      </c>
      <c r="K25">
        <f>IF('Форма заказа'!$C33="Фасад с плёнкой","",'Форма заказа'!$E33)</f>
        <v>0</v>
      </c>
      <c r="L25">
        <f>IF('Форма заказа'!$C33="Фасад с плёнкой","",'Форма заказа'!$E33)</f>
        <v>0</v>
      </c>
      <c r="M25">
        <f>IF('Форма заказа'!$C33="Фасад с плёнкой","",'Форма заказа'!$E33)</f>
        <v>0</v>
      </c>
      <c r="N25">
        <f>IF('Форма заказа'!$C33="Фасад с плёнкой","",'Форма заказа'!$E33)</f>
        <v>0</v>
      </c>
      <c r="O25" t="str">
        <f t="shared" si="1"/>
        <v>0;\CNC\\.tcn;0;25;0;0;0;X;025;0;0;0;0</v>
      </c>
    </row>
    <row r="26" spans="2:15" x14ac:dyDescent="0.25">
      <c r="B26">
        <f>'Форма заказа'!$D$5</f>
        <v>0</v>
      </c>
      <c r="C26" t="str">
        <f>IF('Форма заказа'!D34="индивидуальная фрезеровка",_xlfn.CONCAT("\CNC\",'Форма заказа'!D34,"\",'Форма заказа'!$D$5,".tcn"),_xlfn.CONCAT("\CNC\",'Форма заказа'!D34,"\",'Форма заказа'!D34,".tcn"))</f>
        <v>\CNC\\.tcn</v>
      </c>
      <c r="D26">
        <f>'Форма заказа'!J34</f>
        <v>0</v>
      </c>
      <c r="E26">
        <f>'Форма заказа'!B34</f>
        <v>26</v>
      </c>
      <c r="F26">
        <f>'Форма заказа'!F34</f>
        <v>0</v>
      </c>
      <c r="G26">
        <f>'Форма заказа'!G34</f>
        <v>0</v>
      </c>
      <c r="H26">
        <f>'Форма заказа'!H34</f>
        <v>0</v>
      </c>
      <c r="I26" t="str">
        <f>IF('Форма заказа'!I34="Высота","X","Y")</f>
        <v>X</v>
      </c>
      <c r="J26" t="str">
        <f t="shared" si="0"/>
        <v>026</v>
      </c>
      <c r="K26">
        <f>IF('Форма заказа'!$C34="Фасад с плёнкой","",'Форма заказа'!$E34)</f>
        <v>0</v>
      </c>
      <c r="L26">
        <f>IF('Форма заказа'!$C34="Фасад с плёнкой","",'Форма заказа'!$E34)</f>
        <v>0</v>
      </c>
      <c r="M26">
        <f>IF('Форма заказа'!$C34="Фасад с плёнкой","",'Форма заказа'!$E34)</f>
        <v>0</v>
      </c>
      <c r="N26">
        <f>IF('Форма заказа'!$C34="Фасад с плёнкой","",'Форма заказа'!$E34)</f>
        <v>0</v>
      </c>
      <c r="O26" t="str">
        <f t="shared" si="1"/>
        <v>0;\CNC\\.tcn;0;26;0;0;0;X;026;0;0;0;0</v>
      </c>
    </row>
    <row r="27" spans="2:15" x14ac:dyDescent="0.25">
      <c r="B27">
        <f>'Форма заказа'!$D$5</f>
        <v>0</v>
      </c>
      <c r="C27" t="str">
        <f>IF('Форма заказа'!D35="индивидуальная фрезеровка",_xlfn.CONCAT("\CNC\",'Форма заказа'!D35,"\",'Форма заказа'!$D$5,".tcn"),_xlfn.CONCAT("\CNC\",'Форма заказа'!D35,"\",'Форма заказа'!D35,".tcn"))</f>
        <v>\CNC\\.tcn</v>
      </c>
      <c r="D27">
        <f>'Форма заказа'!J35</f>
        <v>0</v>
      </c>
      <c r="E27">
        <f>'Форма заказа'!B35</f>
        <v>0</v>
      </c>
      <c r="F27">
        <f>'Форма заказа'!F35</f>
        <v>0</v>
      </c>
      <c r="G27">
        <f>'Форма заказа'!G35</f>
        <v>0</v>
      </c>
      <c r="H27">
        <f>'Форма заказа'!H35</f>
        <v>0</v>
      </c>
      <c r="I27" t="str">
        <f>IF('Форма заказа'!I35="Высота","X","Y")</f>
        <v>Y</v>
      </c>
      <c r="J27" t="str">
        <f t="shared" si="0"/>
        <v>00</v>
      </c>
      <c r="K27">
        <f>IF('Форма заказа'!$C35="Фасад с плёнкой","",'Форма заказа'!$E35)</f>
        <v>0</v>
      </c>
      <c r="L27">
        <f>IF('Форма заказа'!$C35="Фасад с плёнкой","",'Форма заказа'!$E35)</f>
        <v>0</v>
      </c>
      <c r="M27">
        <f>IF('Форма заказа'!$C35="Фасад с плёнкой","",'Форма заказа'!$E35)</f>
        <v>0</v>
      </c>
      <c r="N27">
        <f>IF('Форма заказа'!$C35="Фасад с плёнкой","",'Форма заказа'!$E35)</f>
        <v>0</v>
      </c>
      <c r="O27" t="str">
        <f t="shared" si="1"/>
        <v>0;\CNC\\.tcn;0;0;0;0;0;Y;00;0;0;0;0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9"/>
  <sheetViews>
    <sheetView topLeftCell="A19" workbookViewId="0">
      <selection activeCell="I22" sqref="I22"/>
    </sheetView>
  </sheetViews>
  <sheetFormatPr defaultRowHeight="15" x14ac:dyDescent="0.25"/>
  <cols>
    <col min="2" max="2" width="16.140625" bestFit="1" customWidth="1"/>
    <col min="3" max="3" width="20.42578125" bestFit="1" customWidth="1"/>
    <col min="4" max="4" width="22.42578125" bestFit="1" customWidth="1"/>
  </cols>
  <sheetData>
    <row r="2" spans="2:4" x14ac:dyDescent="0.25">
      <c r="B2" t="s">
        <v>13</v>
      </c>
      <c r="C2" t="s">
        <v>20</v>
      </c>
      <c r="D2" t="s">
        <v>21</v>
      </c>
    </row>
    <row r="3" spans="2:4" x14ac:dyDescent="0.25">
      <c r="B3">
        <f>IFERROR(ROUNDUP(IF('Форма заказа'!K10/'Форма заказа'!J10&lt;МинПлощФасада,(((((VLOOKUP('Форма заказа'!H10,МДФст,2,FALSE)*КоэфМДФПлёнка)+VLOOKUP('Форма заказа'!D10,ФрезеровкиСт,3,FALSE)+(VLOOKUP('Форма заказа'!E10,ПлёнкиСТ,3,FALSE)*КоэфИзбПлёнка)+ПриклеиваниеПлёнки))*(('Форма заказа'!F10*'Форма заказа'!G10)/1000000)+НаценкаФасФикс)*(1+НаценкаФасПроц/100)*'Форма заказа'!J10),(((((VLOOKUP('Форма заказа'!H10,МДФст,2,FALSE)*КоэфМДФПлёнка)+VLOOKUP('Форма заказа'!D10,ФрезеровкиСт,3,FALSE)+(VLOOKUP('Форма заказа'!E10,ПлёнкиСТ,3,FALSE)*КоэфИзбПлёнка)+ПриклеиваниеПлёнки))*(('Форма заказа'!F10*'Форма заказа'!G10)/1000000)*'Форма заказа'!J10))),0),"Ошибка")</f>
        <v>5404</v>
      </c>
      <c r="C3" t="str">
        <f>IFERROR(ROUNDUP(IF('Форма заказа'!$K10/'Форма заказа'!$J10&lt;'Данные ПЛЁНКА'!$C$15,((VLOOKUP('Форма заказа'!$E10,ПУРст,3,FALSE)*'Данные МДФ'!$C$4)*('Форма заказа'!$K10/'Форма заказа'!$J10)+(((((('Форма заказа'!$F10*2+'Форма заказа'!$G10*2)/1000)*'Данные МДФ'!$D$4))*(VLOOKUP('Форма заказа'!$E10,ПУРст,4,FALSE)))+'Данные МДФ'!$T$6)+'Данные ПЛЁНКА'!$C$18)*(1+'Данные ПЛЁНКА'!$C$17/100)*'Форма заказа'!$J10,(((VLOOKUP('Форма заказа'!$E10,ПУРст,3,FALSE))*'Данные МДФ'!$C$4)*('Форма заказа'!$K10/'Форма заказа'!$J10)+(((((('Форма заказа'!$F10*2+'Форма заказа'!$G10*2)/1000)*'Данные МДФ'!$D$4))*('Данные МДФ'!$T$6+VLOOKUP('Форма заказа'!$E10,ПУРст,4,FALSE)))))*'Форма заказа'!$J10),0),"Ошибка")</f>
        <v>Ошибка</v>
      </c>
      <c r="D3" t="str">
        <f>IFERROR(ROUNDUP(IF('Форма заказа'!$K10/'Форма заказа'!$J10&lt;'Данные ПЛЁНКА'!$C$15,((VLOOKUP('Форма заказа'!$E10,ЛазерСТ,3,FALSE)*'Данные МДФ'!$C$4)*('Форма заказа'!$K10/'Форма заказа'!$J10)+(((((('Форма заказа'!$F10*2+'Форма заказа'!$G10*2)/1000)*'Данные МДФ'!$D$4))*(VLOOKUP('Форма заказа'!$E10,ЛазерСТ,4,FALSE)))+'Данные МДФ'!$T$7)+'Данные ПЛЁНКА'!$C$18)*(1+'Данные ПЛЁНКА'!$C$17/100)*'Форма заказа'!$J10,(((VLOOKUP('Форма заказа'!$E10,ЛазерСТ,3,FALSE))*'Данные МДФ'!$C$4)*('Форма заказа'!$K10/'Форма заказа'!$J10)+(((((('Форма заказа'!$F10*2+'Форма заказа'!$G10*2)/1000)*'Данные МДФ'!$D$4))*('Данные МДФ'!$T$7+VLOOKUP('Форма заказа'!$E10,ЛазерСТ,4,FALSE)))))*'Форма заказа'!$J10),0),"Ошибка")</f>
        <v>Ошибка</v>
      </c>
    </row>
    <row r="4" spans="2:4" x14ac:dyDescent="0.25">
      <c r="B4" t="str">
        <f>IFERROR(ROUNDUP(IF('Форма заказа'!K11/'Форма заказа'!J11&lt;МинПлощФасада,(((((VLOOKUP('Форма заказа'!H11,МДФст,2,FALSE)*КоэфМДФПлёнка)+VLOOKUP('Форма заказа'!D11,ФрезеровкиСт,3,FALSE)+(VLOOKUP('Форма заказа'!E11,ПлёнкиСТ,3,FALSE)*КоэфИзбПлёнка)+ПриклеиваниеПлёнки))*(('Форма заказа'!F11*'Форма заказа'!G11)/1000000)+НаценкаФасФикс)*(1+НаценкаФасПроц/100)*'Форма заказа'!J11),(((((VLOOKUP('Форма заказа'!H11,МДФст,2,FALSE)*КоэфМДФПлёнка)+VLOOKUP('Форма заказа'!D11,ФрезеровкиСт,3,FALSE)+(VLOOKUP('Форма заказа'!E11,ПлёнкиСТ,3,FALSE)*КоэфИзбПлёнка)+ПриклеиваниеПлёнки))*(('Форма заказа'!F11*'Форма заказа'!G11)/1000000)*'Форма заказа'!J11))),0),"Ошибка")</f>
        <v>Ошибка</v>
      </c>
      <c r="C4">
        <f>IFERROR(ROUNDUP(IF('Форма заказа'!$K11/'Форма заказа'!$J11&lt;'Данные ПЛЁНКА'!$C$15,((VLOOKUP('Форма заказа'!$E11,ПУРст,3,FALSE)*'Данные МДФ'!$C$4)*('Форма заказа'!$K11/'Форма заказа'!$J11)+(((((('Форма заказа'!$F11*2+'Форма заказа'!$G11*2)/1000)*'Данные МДФ'!$D$4))*(VLOOKUP('Форма заказа'!$E11,ПУРст,4,FALSE)))+'Данные МДФ'!$T$6)+'Данные ПЛЁНКА'!$C$18)*(1+'Данные ПЛЁНКА'!$C$17/100)*'Форма заказа'!$J11,(((VLOOKUP('Форма заказа'!$E11,ПУРст,3,FALSE))*'Данные МДФ'!$C$4)*('Форма заказа'!$K11/'Форма заказа'!$J11)+(((((('Форма заказа'!$F11*2+'Форма заказа'!$G11*2)/1000)*'Данные МДФ'!$D$4))*('Данные МДФ'!$T$6+VLOOKUP('Форма заказа'!$E11,ПУРст,4,FALSE)))))*'Форма заказа'!$J11),0),"Ошибка")</f>
        <v>4214</v>
      </c>
      <c r="D4">
        <f>IFERROR(ROUNDUP(IF('Форма заказа'!$K11/'Форма заказа'!$J11&lt;'Данные ПЛЁНКА'!$C$15,((VLOOKUP('Форма заказа'!$E11,ЛазерСТ,3,FALSE)*'Данные МДФ'!$C$4)*('Форма заказа'!$K11/'Форма заказа'!$J11)+(((((('Форма заказа'!$F11*2+'Форма заказа'!$G11*2)/1000)*'Данные МДФ'!$D$4))*(VLOOKUP('Форма заказа'!$E11,ЛазерСТ,4,FALSE)))+'Данные МДФ'!$T$7)+'Данные ПЛЁНКА'!$C$18)*(1+'Данные ПЛЁНКА'!$C$17/100)*'Форма заказа'!$J11,(((VLOOKUP('Форма заказа'!$E11,ЛазерСТ,3,FALSE))*'Данные МДФ'!$C$4)*('Форма заказа'!$K11/'Форма заказа'!$J11)+(((((('Форма заказа'!$F11*2+'Форма заказа'!$G11*2)/1000)*'Данные МДФ'!$D$4))*('Данные МДФ'!$T$7+VLOOKUP('Форма заказа'!$E11,ЛазерСТ,4,FALSE)))))*'Форма заказа'!$J11),0),"Ошибка")</f>
        <v>5318</v>
      </c>
    </row>
    <row r="5" spans="2:4" x14ac:dyDescent="0.25">
      <c r="B5" t="str">
        <f>IFERROR(ROUNDUP(IF('Форма заказа'!K12/'Форма заказа'!J12&lt;МинПлощФасада,(((((VLOOKUP('Форма заказа'!H12,МДФст,2,FALSE)*КоэфМДФПлёнка)+VLOOKUP('Форма заказа'!D12,ФрезеровкиСт,3,FALSE)+(VLOOKUP('Форма заказа'!E12,ПлёнкиСТ,3,FALSE)*КоэфИзбПлёнка)+ПриклеиваниеПлёнки))*(('Форма заказа'!F12*'Форма заказа'!G12)/1000000)+НаценкаФасФикс)*(1+НаценкаФасПроц/100)*'Форма заказа'!J12),(((((VLOOKUP('Форма заказа'!H12,МДФст,2,FALSE)*КоэфМДФПлёнка)+VLOOKUP('Форма заказа'!D12,ФрезеровкиСт,3,FALSE)+(VLOOKUP('Форма заказа'!E12,ПлёнкиСТ,3,FALSE)*КоэфИзбПлёнка)+ПриклеиваниеПлёнки))*(('Форма заказа'!F12*'Форма заказа'!G12)/1000000)*'Форма заказа'!J12))),0),"Ошибка")</f>
        <v>Ошибка</v>
      </c>
      <c r="C5">
        <f>IFERROR(ROUNDUP(IF('Форма заказа'!$K12/'Форма заказа'!$J12&lt;'Данные ПЛЁНКА'!$C$15,((VLOOKUP('Форма заказа'!$E12,ПУРст,3,FALSE)*'Данные МДФ'!$C$4)*('Форма заказа'!$K12/'Форма заказа'!$J12)+(((((('Форма заказа'!$F12*2+'Форма заказа'!$G12*2)/1000)*'Данные МДФ'!$D$4))*(VLOOKUP('Форма заказа'!$E12,ПУРст,4,FALSE)))+'Данные МДФ'!$T$6)+'Данные ПЛЁНКА'!$C$18)*(1+'Данные ПЛЁНКА'!$C$17/100)*'Форма заказа'!$J12,(((VLOOKUP('Форма заказа'!$E12,ПУРст,3,FALSE))*'Данные МДФ'!$C$4)*('Форма заказа'!$K12/'Форма заказа'!$J12)+(((((('Форма заказа'!$F12*2+'Форма заказа'!$G12*2)/1000)*'Данные МДФ'!$D$4))*('Данные МДФ'!$T$6+VLOOKUP('Форма заказа'!$E12,ПУРст,4,FALSE)))))*'Форма заказа'!$J12),0),"Ошибка")</f>
        <v>4214</v>
      </c>
      <c r="D5">
        <f>IFERROR(ROUNDUP(IF('Форма заказа'!$K12/'Форма заказа'!$J12&lt;'Данные ПЛЁНКА'!$C$15,((VLOOKUP('Форма заказа'!$E12,ЛазерСТ,3,FALSE)*'Данные МДФ'!$C$4)*('Форма заказа'!$K12/'Форма заказа'!$J12)+(((((('Форма заказа'!$F12*2+'Форма заказа'!$G12*2)/1000)*'Данные МДФ'!$D$4))*(VLOOKUP('Форма заказа'!$E12,ЛазерСТ,4,FALSE)))+'Данные МДФ'!$T$7)+'Данные ПЛЁНКА'!$C$18)*(1+'Данные ПЛЁНКА'!$C$17/100)*'Форма заказа'!$J12,(((VLOOKUP('Форма заказа'!$E12,ЛазерСТ,3,FALSE))*'Данные МДФ'!$C$4)*('Форма заказа'!$K12/'Форма заказа'!$J12)+(((((('Форма заказа'!$F12*2+'Форма заказа'!$G12*2)/1000)*'Данные МДФ'!$D$4))*('Данные МДФ'!$T$7+VLOOKUP('Форма заказа'!$E12,ЛазерСТ,4,FALSE)))))*'Форма заказа'!$J12),0),"Ошибка")</f>
        <v>5318</v>
      </c>
    </row>
    <row r="6" spans="2:4" x14ac:dyDescent="0.25">
      <c r="B6" t="str">
        <f>IFERROR(ROUNDUP(IF('Форма заказа'!K13/'Форма заказа'!J13&lt;МинПлощФасада,(((((VLOOKUP('Форма заказа'!H13,МДФст,2,FALSE)*КоэфМДФПлёнка)+VLOOKUP('Форма заказа'!D13,ФрезеровкиСт,3,FALSE)+(VLOOKUP('Форма заказа'!E13,ПлёнкиСТ,3,FALSE)*КоэфИзбПлёнка)+ПриклеиваниеПлёнки))*(('Форма заказа'!F13*'Форма заказа'!G13)/1000000)+НаценкаФасФикс)*(1+НаценкаФасПроц/100)*'Форма заказа'!J13),(((((VLOOKUP('Форма заказа'!H13,МДФст,2,FALSE)*КоэфМДФПлёнка)+VLOOKUP('Форма заказа'!D13,ФрезеровкиСт,3,FALSE)+(VLOOKUP('Форма заказа'!E13,ПлёнкиСТ,3,FALSE)*КоэфИзбПлёнка)+ПриклеиваниеПлёнки))*(('Форма заказа'!F13*'Форма заказа'!G13)/1000000)*'Форма заказа'!J13))),0),"Ошибка")</f>
        <v>Ошибка</v>
      </c>
      <c r="C6" t="str">
        <f>IFERROR(ROUNDUP(IF('Форма заказа'!$K13/'Форма заказа'!$J13&lt;'Данные ПЛЁНКА'!$C$15,((VLOOKUP('Форма заказа'!$E13,ПУРст,3,FALSE)*'Данные МДФ'!$C$4)*('Форма заказа'!$K13/'Форма заказа'!$J13)+(((((('Форма заказа'!$F13*2+'Форма заказа'!$G13*2)/1000)*'Данные МДФ'!$D$4))*(VLOOKUP('Форма заказа'!$E13,ПУРст,4,FALSE)))+'Данные МДФ'!$T$6)+'Данные ПЛЁНКА'!$C$18)*(1+'Данные ПЛЁНКА'!$C$17/100)*'Форма заказа'!$J13,(((VLOOKUP('Форма заказа'!$E13,ПУРст,3,FALSE))*'Данные МДФ'!$C$4)*('Форма заказа'!$K13/'Форма заказа'!$J13)+(((((('Форма заказа'!$F13*2+'Форма заказа'!$G13*2)/1000)*'Данные МДФ'!$D$4))*('Данные МДФ'!$T$6+VLOOKUP('Форма заказа'!$E13,ПУРст,4,FALSE)))))*'Форма заказа'!$J13),0),"Ошибка")</f>
        <v>Ошибка</v>
      </c>
      <c r="D6" t="str">
        <f>IFERROR(ROUNDUP(IF('Форма заказа'!$K13/'Форма заказа'!$J13&lt;'Данные ПЛЁНКА'!$C$15,((VLOOKUP('Форма заказа'!$E13,ЛазерСТ,3,FALSE)*'Данные МДФ'!$C$4)*('Форма заказа'!$K13/'Форма заказа'!$J13)+(((((('Форма заказа'!$F13*2+'Форма заказа'!$G13*2)/1000)*'Данные МДФ'!$D$4))*(VLOOKUP('Форма заказа'!$E13,ЛазерСТ,4,FALSE)))+'Данные МДФ'!$T$7)+'Данные ПЛЁНКА'!$C$18)*(1+'Данные ПЛЁНКА'!$C$17/100)*'Форма заказа'!$J13,(((VLOOKUP('Форма заказа'!$E13,ЛазерСТ,3,FALSE))*'Данные МДФ'!$C$4)*('Форма заказа'!$K13/'Форма заказа'!$J13)+(((((('Форма заказа'!$F13*2+'Форма заказа'!$G13*2)/1000)*'Данные МДФ'!$D$4))*('Данные МДФ'!$T$7+VLOOKUP('Форма заказа'!$E13,ЛазерСТ,4,FALSE)))))*'Форма заказа'!$J13),0),"Ошибка")</f>
        <v>Ошибка</v>
      </c>
    </row>
    <row r="7" spans="2:4" x14ac:dyDescent="0.25">
      <c r="B7" t="str">
        <f>IFERROR(ROUNDUP(IF('Форма заказа'!K14/'Форма заказа'!J14&lt;МинПлощФасада,(((((VLOOKUP('Форма заказа'!H14,МДФст,2,FALSE)*КоэфМДФПлёнка)+VLOOKUP('Форма заказа'!D14,ФрезеровкиСт,3,FALSE)+(VLOOKUP('Форма заказа'!E14,ПлёнкиСТ,3,FALSE)*КоэфИзбПлёнка)+ПриклеиваниеПлёнки))*(('Форма заказа'!F14*'Форма заказа'!G14)/1000000)+НаценкаФасФикс)*(1+НаценкаФасПроц/100)*'Форма заказа'!J14),(((((VLOOKUP('Форма заказа'!H14,МДФст,2,FALSE)*КоэфМДФПлёнка)+VLOOKUP('Форма заказа'!D14,ФрезеровкиСт,3,FALSE)+(VLOOKUP('Форма заказа'!E14,ПлёнкиСТ,3,FALSE)*КоэфИзбПлёнка)+ПриклеиваниеПлёнки))*(('Форма заказа'!F14*'Форма заказа'!G14)/1000000)*'Форма заказа'!J14))),0),"Ошибка")</f>
        <v>Ошибка</v>
      </c>
      <c r="C7" t="str">
        <f>IFERROR(ROUNDUP(IF('Форма заказа'!$K14/'Форма заказа'!$J14&lt;'Данные ПЛЁНКА'!$C$15,((VLOOKUP('Форма заказа'!$E14,ПУРст,3,FALSE)*'Данные МДФ'!$C$4)*('Форма заказа'!$K14/'Форма заказа'!$J14)+(((((('Форма заказа'!$F14*2+'Форма заказа'!$G14*2)/1000)*'Данные МДФ'!$D$4))*(VLOOKUP('Форма заказа'!$E14,ПУРст,4,FALSE)))+'Данные МДФ'!$T$6)+'Данные ПЛЁНКА'!$C$18)*(1+'Данные ПЛЁНКА'!$C$17/100)*'Форма заказа'!$J14,(((VLOOKUP('Форма заказа'!$E14,ПУРст,3,FALSE))*'Данные МДФ'!$C$4)*('Форма заказа'!$K14/'Форма заказа'!$J14)+(((((('Форма заказа'!$F14*2+'Форма заказа'!$G14*2)/1000)*'Данные МДФ'!$D$4))*('Данные МДФ'!$T$6+VLOOKUP('Форма заказа'!$E14,ПУРст,4,FALSE)))))*'Форма заказа'!$J14),0),"Ошибка")</f>
        <v>Ошибка</v>
      </c>
      <c r="D7" t="str">
        <f>IFERROR(ROUNDUP(IF('Форма заказа'!$K14/'Форма заказа'!$J14&lt;'Данные ПЛЁНКА'!$C$15,((VLOOKUP('Форма заказа'!$E14,ЛазерСТ,3,FALSE)*'Данные МДФ'!$C$4)*('Форма заказа'!$K14/'Форма заказа'!$J14)+(((((('Форма заказа'!$F14*2+'Форма заказа'!$G14*2)/1000)*'Данные МДФ'!$D$4))*(VLOOKUP('Форма заказа'!$E14,ЛазерСТ,4,FALSE)))+'Данные МДФ'!$T$7)+'Данные ПЛЁНКА'!$C$18)*(1+'Данные ПЛЁНКА'!$C$17/100)*'Форма заказа'!$J14,(((VLOOKUP('Форма заказа'!$E14,ЛазерСТ,3,FALSE))*'Данные МДФ'!$C$4)*('Форма заказа'!$K14/'Форма заказа'!$J14)+(((((('Форма заказа'!$F14*2+'Форма заказа'!$G14*2)/1000)*'Данные МДФ'!$D$4))*('Данные МДФ'!$T$7+VLOOKUP('Форма заказа'!$E14,ЛазерСТ,4,FALSE)))))*'Форма заказа'!$J14),0),"Ошибка")</f>
        <v>Ошибка</v>
      </c>
    </row>
    <row r="8" spans="2:4" x14ac:dyDescent="0.25">
      <c r="B8" t="str">
        <f>IFERROR(ROUNDUP(IF('Форма заказа'!K15/'Форма заказа'!J15&lt;МинПлощФасада,(((((VLOOKUP('Форма заказа'!H15,МДФст,2,FALSE)*КоэфМДФПлёнка)+VLOOKUP('Форма заказа'!D15,ФрезеровкиСт,3,FALSE)+(VLOOKUP('Форма заказа'!E15,ПлёнкиСТ,3,FALSE)*КоэфИзбПлёнка)+ПриклеиваниеПлёнки))*(('Форма заказа'!F15*'Форма заказа'!G15)/1000000)+НаценкаФасФикс)*(1+НаценкаФасПроц/100)*'Форма заказа'!J15),(((((VLOOKUP('Форма заказа'!H15,МДФст,2,FALSE)*КоэфМДФПлёнка)+VLOOKUP('Форма заказа'!D15,ФрезеровкиСт,3,FALSE)+(VLOOKUP('Форма заказа'!E15,ПлёнкиСТ,3,FALSE)*КоэфИзбПлёнка)+ПриклеиваниеПлёнки))*(('Форма заказа'!F15*'Форма заказа'!G15)/1000000)*'Форма заказа'!J15))),0),"Ошибка")</f>
        <v>Ошибка</v>
      </c>
      <c r="C8" t="str">
        <f>IFERROR(ROUNDUP(IF('Форма заказа'!$K15/'Форма заказа'!$J15&lt;'Данные ПЛЁНКА'!$C$15,((VLOOKUP('Форма заказа'!$E15,ПУРст,3,FALSE)*'Данные МДФ'!$C$4)*('Форма заказа'!$K15/'Форма заказа'!$J15)+(((((('Форма заказа'!$F15*2+'Форма заказа'!$G15*2)/1000)*'Данные МДФ'!$D$4))*(VLOOKUP('Форма заказа'!$E15,ПУРст,4,FALSE)))+'Данные МДФ'!$T$6)+'Данные ПЛЁНКА'!$C$18)*(1+'Данные ПЛЁНКА'!$C$17/100)*'Форма заказа'!$J15,(((VLOOKUP('Форма заказа'!$E15,ПУРст,3,FALSE))*'Данные МДФ'!$C$4)*('Форма заказа'!$K15/'Форма заказа'!$J15)+(((((('Форма заказа'!$F15*2+'Форма заказа'!$G15*2)/1000)*'Данные МДФ'!$D$4))*('Данные МДФ'!$T$6+VLOOKUP('Форма заказа'!$E15,ПУРст,4,FALSE)))))*'Форма заказа'!$J15),0),"Ошибка")</f>
        <v>Ошибка</v>
      </c>
      <c r="D8" t="str">
        <f>IFERROR(ROUNDUP(IF('Форма заказа'!$K15/'Форма заказа'!$J15&lt;'Данные ПЛЁНКА'!$C$15,((VLOOKUP('Форма заказа'!$E15,ЛазерСТ,3,FALSE)*'Данные МДФ'!$C$4)*('Форма заказа'!$K15/'Форма заказа'!$J15)+(((((('Форма заказа'!$F15*2+'Форма заказа'!$G15*2)/1000)*'Данные МДФ'!$D$4))*(VLOOKUP('Форма заказа'!$E15,ЛазерСТ,4,FALSE)))+'Данные МДФ'!$T$7)+'Данные ПЛЁНКА'!$C$18)*(1+'Данные ПЛЁНКА'!$C$17/100)*'Форма заказа'!$J15,(((VLOOKUP('Форма заказа'!$E15,ЛазерСТ,3,FALSE))*'Данные МДФ'!$C$4)*('Форма заказа'!$K15/'Форма заказа'!$J15)+(((((('Форма заказа'!$F15*2+'Форма заказа'!$G15*2)/1000)*'Данные МДФ'!$D$4))*('Данные МДФ'!$T$7+VLOOKUP('Форма заказа'!$E15,ЛазерСТ,4,FALSE)))))*'Форма заказа'!$J15),0),"Ошибка")</f>
        <v>Ошибка</v>
      </c>
    </row>
    <row r="9" spans="2:4" x14ac:dyDescent="0.25">
      <c r="B9" t="str">
        <f>IFERROR(ROUNDUP(IF('Форма заказа'!K16/'Форма заказа'!J16&lt;МинПлощФасада,(((((VLOOKUP('Форма заказа'!H16,МДФст,2,FALSE)*КоэфМДФПлёнка)+VLOOKUP('Форма заказа'!D16,ФрезеровкиСт,3,FALSE)+(VLOOKUP('Форма заказа'!E16,ПлёнкиСТ,3,FALSE)*КоэфИзбПлёнка)+ПриклеиваниеПлёнки))*(('Форма заказа'!F16*'Форма заказа'!G16)/1000000)+НаценкаФасФикс)*(1+НаценкаФасПроц/100)*'Форма заказа'!J16),(((((VLOOKUP('Форма заказа'!H16,МДФст,2,FALSE)*КоэфМДФПлёнка)+VLOOKUP('Форма заказа'!D16,ФрезеровкиСт,3,FALSE)+(VLOOKUP('Форма заказа'!E16,ПлёнкиСТ,3,FALSE)*КоэфИзбПлёнка)+ПриклеиваниеПлёнки))*(('Форма заказа'!F16*'Форма заказа'!G16)/1000000)*'Форма заказа'!J16))),0),"Ошибка")</f>
        <v>Ошибка</v>
      </c>
      <c r="C9" t="str">
        <f>IFERROR(ROUNDUP(IF('Форма заказа'!$K16/'Форма заказа'!$J16&lt;'Данные ПЛЁНКА'!$C$15,((VLOOKUP('Форма заказа'!$E16,ПУРст,3,FALSE)*'Данные МДФ'!$C$4)*('Форма заказа'!$K16/'Форма заказа'!$J16)+(((((('Форма заказа'!$F16*2+'Форма заказа'!$G16*2)/1000)*'Данные МДФ'!$D$4))*(VLOOKUP('Форма заказа'!$E16,ПУРст,4,FALSE)))+'Данные МДФ'!$T$6)+'Данные ПЛЁНКА'!$C$18)*(1+'Данные ПЛЁНКА'!$C$17/100)*'Форма заказа'!$J16,(((VLOOKUP('Форма заказа'!$E16,ПУРст,3,FALSE))*'Данные МДФ'!$C$4)*('Форма заказа'!$K16/'Форма заказа'!$J16)+(((((('Форма заказа'!$F16*2+'Форма заказа'!$G16*2)/1000)*'Данные МДФ'!$D$4))*('Данные МДФ'!$T$6+VLOOKUP('Форма заказа'!$E16,ПУРст,4,FALSE)))))*'Форма заказа'!$J16),0),"Ошибка")</f>
        <v>Ошибка</v>
      </c>
      <c r="D9" t="str">
        <f>IFERROR(ROUNDUP(IF('Форма заказа'!$K16/'Форма заказа'!$J16&lt;'Данные ПЛЁНКА'!$C$15,((VLOOKUP('Форма заказа'!$E16,ЛазерСТ,3,FALSE)*'Данные МДФ'!$C$4)*('Форма заказа'!$K16/'Форма заказа'!$J16)+(((((('Форма заказа'!$F16*2+'Форма заказа'!$G16*2)/1000)*'Данные МДФ'!$D$4))*(VLOOKUP('Форма заказа'!$E16,ЛазерСТ,4,FALSE)))+'Данные МДФ'!$T$7)+'Данные ПЛЁНКА'!$C$18)*(1+'Данные ПЛЁНКА'!$C$17/100)*'Форма заказа'!$J16,(((VLOOKUP('Форма заказа'!$E16,ЛазерСТ,3,FALSE))*'Данные МДФ'!$C$4)*('Форма заказа'!$K16/'Форма заказа'!$J16)+(((((('Форма заказа'!$F16*2+'Форма заказа'!$G16*2)/1000)*'Данные МДФ'!$D$4))*('Данные МДФ'!$T$7+VLOOKUP('Форма заказа'!$E16,ЛазерСТ,4,FALSE)))))*'Форма заказа'!$J16),0),"Ошибка")</f>
        <v>Ошибка</v>
      </c>
    </row>
    <row r="10" spans="2:4" x14ac:dyDescent="0.25">
      <c r="B10" t="str">
        <f>IFERROR(ROUNDUP(IF('Форма заказа'!K17/'Форма заказа'!J17&lt;МинПлощФасада,(((((VLOOKUP('Форма заказа'!H17,МДФст,2,FALSE)*КоэфМДФПлёнка)+VLOOKUP('Форма заказа'!D17,ФрезеровкиСт,3,FALSE)+(VLOOKUP('Форма заказа'!E17,ПлёнкиСТ,3,FALSE)*КоэфИзбПлёнка)+ПриклеиваниеПлёнки))*(('Форма заказа'!F17*'Форма заказа'!G17)/1000000)+НаценкаФасФикс)*(1+НаценкаФасПроц/100)*'Форма заказа'!J17),(((((VLOOKUP('Форма заказа'!H17,МДФст,2,FALSE)*КоэфМДФПлёнка)+VLOOKUP('Форма заказа'!D17,ФрезеровкиСт,3,FALSE)+(VLOOKUP('Форма заказа'!E17,ПлёнкиСТ,3,FALSE)*КоэфИзбПлёнка)+ПриклеиваниеПлёнки))*(('Форма заказа'!F17*'Форма заказа'!G17)/1000000)*'Форма заказа'!J17))),0),"Ошибка")</f>
        <v>Ошибка</v>
      </c>
      <c r="C10" t="str">
        <f>IFERROR(ROUNDUP(IF('Форма заказа'!$K17/'Форма заказа'!$J17&lt;'Данные ПЛЁНКА'!$C$15,((VLOOKUP('Форма заказа'!$E17,ПУРст,3,FALSE)*'Данные МДФ'!$C$4)*('Форма заказа'!$K17/'Форма заказа'!$J17)+(((((('Форма заказа'!$F17*2+'Форма заказа'!$G17*2)/1000)*'Данные МДФ'!$D$4))*(VLOOKUP('Форма заказа'!$E17,ПУРст,4,FALSE)))+'Данные МДФ'!$T$6)+'Данные ПЛЁНКА'!$C$18)*(1+'Данные ПЛЁНКА'!$C$17/100)*'Форма заказа'!$J17,(((VLOOKUP('Форма заказа'!$E17,ПУРст,3,FALSE))*'Данные МДФ'!$C$4)*('Форма заказа'!$K17/'Форма заказа'!$J17)+(((((('Форма заказа'!$F17*2+'Форма заказа'!$G17*2)/1000)*'Данные МДФ'!$D$4))*('Данные МДФ'!$T$6+VLOOKUP('Форма заказа'!$E17,ПУРст,4,FALSE)))))*'Форма заказа'!$J17),0),"Ошибка")</f>
        <v>Ошибка</v>
      </c>
      <c r="D10" t="str">
        <f>IFERROR(ROUNDUP(IF('Форма заказа'!$K17/'Форма заказа'!$J17&lt;'Данные ПЛЁНКА'!$C$15,((VLOOKUP('Форма заказа'!$E17,ЛазерСТ,3,FALSE)*'Данные МДФ'!$C$4)*('Форма заказа'!$K17/'Форма заказа'!$J17)+(((((('Форма заказа'!$F17*2+'Форма заказа'!$G17*2)/1000)*'Данные МДФ'!$D$4))*(VLOOKUP('Форма заказа'!$E17,ЛазерСТ,4,FALSE)))+'Данные МДФ'!$T$7)+'Данные ПЛЁНКА'!$C$18)*(1+'Данные ПЛЁНКА'!$C$17/100)*'Форма заказа'!$J17,(((VLOOKUP('Форма заказа'!$E17,ЛазерСТ,3,FALSE))*'Данные МДФ'!$C$4)*('Форма заказа'!$K17/'Форма заказа'!$J17)+(((((('Форма заказа'!$F17*2+'Форма заказа'!$G17*2)/1000)*'Данные МДФ'!$D$4))*('Данные МДФ'!$T$7+VLOOKUP('Форма заказа'!$E17,ЛазерСТ,4,FALSE)))))*'Форма заказа'!$J17),0),"Ошибка")</f>
        <v>Ошибка</v>
      </c>
    </row>
    <row r="11" spans="2:4" x14ac:dyDescent="0.25">
      <c r="B11" t="str">
        <f>IFERROR(ROUNDUP(IF('Форма заказа'!K18/'Форма заказа'!J18&lt;МинПлощФасада,(((((VLOOKUP('Форма заказа'!H18,МДФст,2,FALSE)*КоэфМДФПлёнка)+VLOOKUP('Форма заказа'!D18,ФрезеровкиСт,3,FALSE)+(VLOOKUP('Форма заказа'!E18,ПлёнкиСТ,3,FALSE)*КоэфИзбПлёнка)+ПриклеиваниеПлёнки))*(('Форма заказа'!F18*'Форма заказа'!G18)/1000000)+НаценкаФасФикс)*(1+НаценкаФасПроц/100)*'Форма заказа'!J18),(((((VLOOKUP('Форма заказа'!H18,МДФст,2,FALSE)*КоэфМДФПлёнка)+VLOOKUP('Форма заказа'!D18,ФрезеровкиСт,3,FALSE)+(VLOOKUP('Форма заказа'!E18,ПлёнкиСТ,3,FALSE)*КоэфИзбПлёнка)+ПриклеиваниеПлёнки))*(('Форма заказа'!F18*'Форма заказа'!G18)/1000000)*'Форма заказа'!J18))),0),"Ошибка")</f>
        <v>Ошибка</v>
      </c>
      <c r="C11" t="str">
        <f>IFERROR(ROUNDUP(IF('Форма заказа'!$K18/'Форма заказа'!$J18&lt;'Данные ПЛЁНКА'!$C$15,((VLOOKUP('Форма заказа'!$E18,ПУРст,3,FALSE)*'Данные МДФ'!$C$4)*('Форма заказа'!$K18/'Форма заказа'!$J18)+(((((('Форма заказа'!$F18*2+'Форма заказа'!$G18*2)/1000)*'Данные МДФ'!$D$4))*(VLOOKUP('Форма заказа'!$E18,ПУРст,4,FALSE)))+'Данные МДФ'!$T$6)+'Данные ПЛЁНКА'!$C$18)*(1+'Данные ПЛЁНКА'!$C$17/100)*'Форма заказа'!$J18,(((VLOOKUP('Форма заказа'!$E18,ПУРст,3,FALSE))*'Данные МДФ'!$C$4)*('Форма заказа'!$K18/'Форма заказа'!$J18)+(((((('Форма заказа'!$F18*2+'Форма заказа'!$G18*2)/1000)*'Данные МДФ'!$D$4))*('Данные МДФ'!$T$6+VLOOKUP('Форма заказа'!$E18,ПУРст,4,FALSE)))))*'Форма заказа'!$J18),0),"Ошибка")</f>
        <v>Ошибка</v>
      </c>
      <c r="D11" t="str">
        <f>IFERROR(ROUNDUP(IF('Форма заказа'!$K18/'Форма заказа'!$J18&lt;'Данные ПЛЁНКА'!$C$15,((VLOOKUP('Форма заказа'!$E18,ЛазерСТ,3,FALSE)*'Данные МДФ'!$C$4)*('Форма заказа'!$K18/'Форма заказа'!$J18)+(((((('Форма заказа'!$F18*2+'Форма заказа'!$G18*2)/1000)*'Данные МДФ'!$D$4))*(VLOOKUP('Форма заказа'!$E18,ЛазерСТ,4,FALSE)))+'Данные МДФ'!$T$7)+'Данные ПЛЁНКА'!$C$18)*(1+'Данные ПЛЁНКА'!$C$17/100)*'Форма заказа'!$J18,(((VLOOKUP('Форма заказа'!$E18,ЛазерСТ,3,FALSE))*'Данные МДФ'!$C$4)*('Форма заказа'!$K18/'Форма заказа'!$J18)+(((((('Форма заказа'!$F18*2+'Форма заказа'!$G18*2)/1000)*'Данные МДФ'!$D$4))*('Данные МДФ'!$T$7+VLOOKUP('Форма заказа'!$E18,ЛазерСТ,4,FALSE)))))*'Форма заказа'!$J18),0),"Ошибка")</f>
        <v>Ошибка</v>
      </c>
    </row>
    <row r="12" spans="2:4" x14ac:dyDescent="0.25">
      <c r="B12" t="str">
        <f>IFERROR(ROUNDUP(IF('Форма заказа'!K19/'Форма заказа'!J19&lt;МинПлощФасада,(((((VLOOKUP('Форма заказа'!H19,МДФст,2,FALSE)*КоэфМДФПлёнка)+VLOOKUP('Форма заказа'!D19,ФрезеровкиСт,3,FALSE)+(VLOOKUP('Форма заказа'!E19,ПлёнкиСТ,3,FALSE)*КоэфИзбПлёнка)+ПриклеиваниеПлёнки))*(('Форма заказа'!F19*'Форма заказа'!G19)/1000000)+НаценкаФасФикс)*(1+НаценкаФасПроц/100)*'Форма заказа'!J19),(((((VLOOKUP('Форма заказа'!H19,МДФст,2,FALSE)*КоэфМДФПлёнка)+VLOOKUP('Форма заказа'!D19,ФрезеровкиСт,3,FALSE)+(VLOOKUP('Форма заказа'!E19,ПлёнкиСТ,3,FALSE)*КоэфИзбПлёнка)+ПриклеиваниеПлёнки))*(('Форма заказа'!F19*'Форма заказа'!G19)/1000000)*'Форма заказа'!J19))),0),"Ошибка")</f>
        <v>Ошибка</v>
      </c>
      <c r="C12" t="str">
        <f>IFERROR(ROUNDUP(IF('Форма заказа'!$K19/'Форма заказа'!$J19&lt;'Данные ПЛЁНКА'!$C$15,((VLOOKUP('Форма заказа'!$E19,ПУРст,3,FALSE)*'Данные МДФ'!$C$4)*('Форма заказа'!$K19/'Форма заказа'!$J19)+(((((('Форма заказа'!$F19*2+'Форма заказа'!$G19*2)/1000)*'Данные МДФ'!$D$4))*(VLOOKUP('Форма заказа'!$E19,ПУРст,4,FALSE)))+'Данные МДФ'!$T$6)+'Данные ПЛЁНКА'!$C$18)*(1+'Данные ПЛЁНКА'!$C$17/100)*'Форма заказа'!$J19,(((VLOOKUP('Форма заказа'!$E19,ПУРст,3,FALSE))*'Данные МДФ'!$C$4)*('Форма заказа'!$K19/'Форма заказа'!$J19)+(((((('Форма заказа'!$F19*2+'Форма заказа'!$G19*2)/1000)*'Данные МДФ'!$D$4))*('Данные МДФ'!$T$6+VLOOKUP('Форма заказа'!$E19,ПУРст,4,FALSE)))))*'Форма заказа'!$J19),0),"Ошибка")</f>
        <v>Ошибка</v>
      </c>
      <c r="D12" t="str">
        <f>IFERROR(ROUNDUP(IF('Форма заказа'!$K19/'Форма заказа'!$J19&lt;'Данные ПЛЁНКА'!$C$15,((VLOOKUP('Форма заказа'!$E19,ЛазерСТ,3,FALSE)*'Данные МДФ'!$C$4)*('Форма заказа'!$K19/'Форма заказа'!$J19)+(((((('Форма заказа'!$F19*2+'Форма заказа'!$G19*2)/1000)*'Данные МДФ'!$D$4))*(VLOOKUP('Форма заказа'!$E19,ЛазерСТ,4,FALSE)))+'Данные МДФ'!$T$7)+'Данные ПЛЁНКА'!$C$18)*(1+'Данные ПЛЁНКА'!$C$17/100)*'Форма заказа'!$J19,(((VLOOKUP('Форма заказа'!$E19,ЛазерСТ,3,FALSE))*'Данные МДФ'!$C$4)*('Форма заказа'!$K19/'Форма заказа'!$J19)+(((((('Форма заказа'!$F19*2+'Форма заказа'!$G19*2)/1000)*'Данные МДФ'!$D$4))*('Данные МДФ'!$T$7+VLOOKUP('Форма заказа'!$E19,ЛазерСТ,4,FALSE)))))*'Форма заказа'!$J19),0),"Ошибка")</f>
        <v>Ошибка</v>
      </c>
    </row>
    <row r="13" spans="2:4" x14ac:dyDescent="0.25">
      <c r="B13" t="str">
        <f>IFERROR(ROUNDUP(IF('Форма заказа'!K20/'Форма заказа'!J20&lt;МинПлощФасада,(((((VLOOKUP('Форма заказа'!H20,МДФст,2,FALSE)*КоэфМДФПлёнка)+VLOOKUP('Форма заказа'!D20,ФрезеровкиСт,3,FALSE)+(VLOOKUP('Форма заказа'!E20,ПлёнкиСТ,3,FALSE)*КоэфИзбПлёнка)+ПриклеиваниеПлёнки))*(('Форма заказа'!F20*'Форма заказа'!G20)/1000000)+НаценкаФасФикс)*(1+НаценкаФасПроц/100)*'Форма заказа'!J20),(((((VLOOKUP('Форма заказа'!H20,МДФст,2,FALSE)*КоэфМДФПлёнка)+VLOOKUP('Форма заказа'!D20,ФрезеровкиСт,3,FALSE)+(VLOOKUP('Форма заказа'!E20,ПлёнкиСТ,3,FALSE)*КоэфИзбПлёнка)+ПриклеиваниеПлёнки))*(('Форма заказа'!F20*'Форма заказа'!G20)/1000000)*'Форма заказа'!J20))),0),"Ошибка")</f>
        <v>Ошибка</v>
      </c>
      <c r="C13" t="str">
        <f>IFERROR(ROUNDUP(IF('Форма заказа'!$K20/'Форма заказа'!$J20&lt;'Данные ПЛЁНКА'!$C$15,((VLOOKUP('Форма заказа'!$E20,ПУРст,3,FALSE)*'Данные МДФ'!$C$4)*('Форма заказа'!$K20/'Форма заказа'!$J20)+(((((('Форма заказа'!$F20*2+'Форма заказа'!$G20*2)/1000)*'Данные МДФ'!$D$4))*(VLOOKUP('Форма заказа'!$E20,ПУРст,4,FALSE)))+'Данные МДФ'!$T$6)+'Данные ПЛЁНКА'!$C$18)*(1+'Данные ПЛЁНКА'!$C$17/100)*'Форма заказа'!$J20,(((VLOOKUP('Форма заказа'!$E20,ПУРст,3,FALSE))*'Данные МДФ'!$C$4)*('Форма заказа'!$K20/'Форма заказа'!$J20)+(((((('Форма заказа'!$F20*2+'Форма заказа'!$G20*2)/1000)*'Данные МДФ'!$D$4))*('Данные МДФ'!$T$6+VLOOKUP('Форма заказа'!$E20,ПУРст,4,FALSE)))))*'Форма заказа'!$J20),0),"Ошибка")</f>
        <v>Ошибка</v>
      </c>
      <c r="D13" t="str">
        <f>IFERROR(ROUNDUP(IF('Форма заказа'!$K20/'Форма заказа'!$J20&lt;'Данные ПЛЁНКА'!$C$15,((VLOOKUP('Форма заказа'!$E20,ЛазерСТ,3,FALSE)*'Данные МДФ'!$C$4)*('Форма заказа'!$K20/'Форма заказа'!$J20)+(((((('Форма заказа'!$F20*2+'Форма заказа'!$G20*2)/1000)*'Данные МДФ'!$D$4))*(VLOOKUP('Форма заказа'!$E20,ЛазерСТ,4,FALSE)))+'Данные МДФ'!$T$7)+'Данные ПЛЁНКА'!$C$18)*(1+'Данные ПЛЁНКА'!$C$17/100)*'Форма заказа'!$J20,(((VLOOKUP('Форма заказа'!$E20,ЛазерСТ,3,FALSE))*'Данные МДФ'!$C$4)*('Форма заказа'!$K20/'Форма заказа'!$J20)+(((((('Форма заказа'!$F20*2+'Форма заказа'!$G20*2)/1000)*'Данные МДФ'!$D$4))*('Данные МДФ'!$T$7+VLOOKUP('Форма заказа'!$E20,ЛазерСТ,4,FALSE)))))*'Форма заказа'!$J20),0),"Ошибка")</f>
        <v>Ошибка</v>
      </c>
    </row>
    <row r="14" spans="2:4" x14ac:dyDescent="0.25">
      <c r="B14" t="str">
        <f>IFERROR(ROUNDUP(IF('Форма заказа'!K21/'Форма заказа'!J21&lt;МинПлощФасада,(((((VLOOKUP('Форма заказа'!H21,МДФст,2,FALSE)*КоэфМДФПлёнка)+VLOOKUP('Форма заказа'!D21,ФрезеровкиСт,3,FALSE)+(VLOOKUP('Форма заказа'!E21,ПлёнкиСТ,3,FALSE)*КоэфИзбПлёнка)+ПриклеиваниеПлёнки))*(('Форма заказа'!F21*'Форма заказа'!G21)/1000000)+НаценкаФасФикс)*(1+НаценкаФасПроц/100)*'Форма заказа'!J21),(((((VLOOKUP('Форма заказа'!H21,МДФст,2,FALSE)*КоэфМДФПлёнка)+VLOOKUP('Форма заказа'!D21,ФрезеровкиСт,3,FALSE)+(VLOOKUP('Форма заказа'!E21,ПлёнкиСТ,3,FALSE)*КоэфИзбПлёнка)+ПриклеиваниеПлёнки))*(('Форма заказа'!F21*'Форма заказа'!G21)/1000000)*'Форма заказа'!J21))),0),"Ошибка")</f>
        <v>Ошибка</v>
      </c>
      <c r="C14" t="str">
        <f>IFERROR(ROUNDUP(IF('Форма заказа'!$K21/'Форма заказа'!$J21&lt;'Данные ПЛЁНКА'!$C$15,((VLOOKUP('Форма заказа'!$E21,ПУРст,3,FALSE)*'Данные МДФ'!$C$4)*('Форма заказа'!$K21/'Форма заказа'!$J21)+(((((('Форма заказа'!$F21*2+'Форма заказа'!$G21*2)/1000)*'Данные МДФ'!$D$4))*(VLOOKUP('Форма заказа'!$E21,ПУРст,4,FALSE)))+'Данные МДФ'!$T$6)+'Данные ПЛЁНКА'!$C$18)*(1+'Данные ПЛЁНКА'!$C$17/100)*'Форма заказа'!$J21,(((VLOOKUP('Форма заказа'!$E21,ПУРст,3,FALSE))*'Данные МДФ'!$C$4)*('Форма заказа'!$K21/'Форма заказа'!$J21)+(((((('Форма заказа'!$F21*2+'Форма заказа'!$G21*2)/1000)*'Данные МДФ'!$D$4))*('Данные МДФ'!$T$6+VLOOKUP('Форма заказа'!$E21,ПУРст,4,FALSE)))))*'Форма заказа'!$J21),0),"Ошибка")</f>
        <v>Ошибка</v>
      </c>
      <c r="D14" t="str">
        <f>IFERROR(ROUNDUP(IF('Форма заказа'!$K21/'Форма заказа'!$J21&lt;'Данные ПЛЁНКА'!$C$15,((VLOOKUP('Форма заказа'!$E21,ЛазерСТ,3,FALSE)*'Данные МДФ'!$C$4)*('Форма заказа'!$K21/'Форма заказа'!$J21)+(((((('Форма заказа'!$F21*2+'Форма заказа'!$G21*2)/1000)*'Данные МДФ'!$D$4))*(VLOOKUP('Форма заказа'!$E21,ЛазерСТ,4,FALSE)))+'Данные МДФ'!$T$7)+'Данные ПЛЁНКА'!$C$18)*(1+'Данные ПЛЁНКА'!$C$17/100)*'Форма заказа'!$J21,(((VLOOKUP('Форма заказа'!$E21,ЛазерСТ,3,FALSE))*'Данные МДФ'!$C$4)*('Форма заказа'!$K21/'Форма заказа'!$J21)+(((((('Форма заказа'!$F21*2+'Форма заказа'!$G21*2)/1000)*'Данные МДФ'!$D$4))*('Данные МДФ'!$T$7+VLOOKUP('Форма заказа'!$E21,ЛазерСТ,4,FALSE)))))*'Форма заказа'!$J21),0),"Ошибка")</f>
        <v>Ошибка</v>
      </c>
    </row>
    <row r="15" spans="2:4" x14ac:dyDescent="0.25">
      <c r="B15" t="str">
        <f>IFERROR(ROUNDUP(IF('Форма заказа'!K22/'Форма заказа'!J22&lt;МинПлощФасада,(((((VLOOKUP('Форма заказа'!H22,МДФст,2,FALSE)*КоэфМДФПлёнка)+VLOOKUP('Форма заказа'!D22,ФрезеровкиСт,3,FALSE)+(VLOOKUP('Форма заказа'!E22,ПлёнкиСТ,3,FALSE)*КоэфИзбПлёнка)+ПриклеиваниеПлёнки))*(('Форма заказа'!F22*'Форма заказа'!G22)/1000000)+НаценкаФасФикс)*(1+НаценкаФасПроц/100)*'Форма заказа'!J22),(((((VLOOKUP('Форма заказа'!H22,МДФст,2,FALSE)*КоэфМДФПлёнка)+VLOOKUP('Форма заказа'!D22,ФрезеровкиСт,3,FALSE)+(VLOOKUP('Форма заказа'!E22,ПлёнкиСТ,3,FALSE)*КоэфИзбПлёнка)+ПриклеиваниеПлёнки))*(('Форма заказа'!F22*'Форма заказа'!G22)/1000000)*'Форма заказа'!J22))),0),"Ошибка")</f>
        <v>Ошибка</v>
      </c>
      <c r="C15" t="str">
        <f>IFERROR(ROUNDUP(IF('Форма заказа'!$K22/'Форма заказа'!$J22&lt;'Данные ПЛЁНКА'!$C$15,((VLOOKUP('Форма заказа'!$E22,ПУРст,3,FALSE)*'Данные МДФ'!$C$4)*('Форма заказа'!$K22/'Форма заказа'!$J22)+(((((('Форма заказа'!$F22*2+'Форма заказа'!$G22*2)/1000)*'Данные МДФ'!$D$4))*(VLOOKUP('Форма заказа'!$E22,ПУРст,4,FALSE)))+'Данные МДФ'!$T$6)+'Данные ПЛЁНКА'!$C$18)*(1+'Данные ПЛЁНКА'!$C$17/100)*'Форма заказа'!$J22,(((VLOOKUP('Форма заказа'!$E22,ПУРст,3,FALSE))*'Данные МДФ'!$C$4)*('Форма заказа'!$K22/'Форма заказа'!$J22)+(((((('Форма заказа'!$F22*2+'Форма заказа'!$G22*2)/1000)*'Данные МДФ'!$D$4))*('Данные МДФ'!$T$6+VLOOKUP('Форма заказа'!$E22,ПУРст,4,FALSE)))))*'Форма заказа'!$J22),0),"Ошибка")</f>
        <v>Ошибка</v>
      </c>
      <c r="D15" t="str">
        <f>IFERROR(ROUNDUP(IF('Форма заказа'!$K22/'Форма заказа'!$J22&lt;'Данные ПЛЁНКА'!$C$15,((VLOOKUP('Форма заказа'!$E22,ЛазерСТ,3,FALSE)*'Данные МДФ'!$C$4)*('Форма заказа'!$K22/'Форма заказа'!$J22)+(((((('Форма заказа'!$F22*2+'Форма заказа'!$G22*2)/1000)*'Данные МДФ'!$D$4))*(VLOOKUP('Форма заказа'!$E22,ЛазерСТ,4,FALSE)))+'Данные МДФ'!$T$7)+'Данные ПЛЁНКА'!$C$18)*(1+'Данные ПЛЁНКА'!$C$17/100)*'Форма заказа'!$J22,(((VLOOKUP('Форма заказа'!$E22,ЛазерСТ,3,FALSE))*'Данные МДФ'!$C$4)*('Форма заказа'!$K22/'Форма заказа'!$J22)+(((((('Форма заказа'!$F22*2+'Форма заказа'!$G22*2)/1000)*'Данные МДФ'!$D$4))*('Данные МДФ'!$T$7+VLOOKUP('Форма заказа'!$E22,ЛазерСТ,4,FALSE)))))*'Форма заказа'!$J22),0),"Ошибка")</f>
        <v>Ошибка</v>
      </c>
    </row>
    <row r="16" spans="2:4" x14ac:dyDescent="0.25">
      <c r="B16" t="str">
        <f>IFERROR(ROUNDUP(IF('Форма заказа'!K23/'Форма заказа'!J23&lt;МинПлощФасада,(((((VLOOKUP('Форма заказа'!H23,МДФст,2,FALSE)*КоэфМДФПлёнка)+VLOOKUP('Форма заказа'!D23,ФрезеровкиСт,3,FALSE)+(VLOOKUP('Форма заказа'!E23,ПлёнкиСТ,3,FALSE)*КоэфИзбПлёнка)+ПриклеиваниеПлёнки))*(('Форма заказа'!F23*'Форма заказа'!G23)/1000000)+НаценкаФасФикс)*(1+НаценкаФасПроц/100)*'Форма заказа'!J23),(((((VLOOKUP('Форма заказа'!H23,МДФст,2,FALSE)*КоэфМДФПлёнка)+VLOOKUP('Форма заказа'!D23,ФрезеровкиСт,3,FALSE)+(VLOOKUP('Форма заказа'!E23,ПлёнкиСТ,3,FALSE)*КоэфИзбПлёнка)+ПриклеиваниеПлёнки))*(('Форма заказа'!F23*'Форма заказа'!G23)/1000000)*'Форма заказа'!J23))),0),"Ошибка")</f>
        <v>Ошибка</v>
      </c>
      <c r="C16" t="str">
        <f>IFERROR(ROUNDUP(IF('Форма заказа'!$K23/'Форма заказа'!$J23&lt;'Данные ПЛЁНКА'!$C$15,((VLOOKUP('Форма заказа'!$E23,ПУРст,3,FALSE)*'Данные МДФ'!$C$4)*('Форма заказа'!$K23/'Форма заказа'!$J23)+(((((('Форма заказа'!$F23*2+'Форма заказа'!$G23*2)/1000)*'Данные МДФ'!$D$4))*(VLOOKUP('Форма заказа'!$E23,ПУРст,4,FALSE)))+'Данные МДФ'!$T$6)+'Данные ПЛЁНКА'!$C$18)*(1+'Данные ПЛЁНКА'!$C$17/100)*'Форма заказа'!$J23,(((VLOOKUP('Форма заказа'!$E23,ПУРст,3,FALSE))*'Данные МДФ'!$C$4)*('Форма заказа'!$K23/'Форма заказа'!$J23)+(((((('Форма заказа'!$F23*2+'Форма заказа'!$G23*2)/1000)*'Данные МДФ'!$D$4))*('Данные МДФ'!$T$6+VLOOKUP('Форма заказа'!$E23,ПУРст,4,FALSE)))))*'Форма заказа'!$J23),0),"Ошибка")</f>
        <v>Ошибка</v>
      </c>
      <c r="D16" t="str">
        <f>IFERROR(ROUNDUP(IF('Форма заказа'!$K23/'Форма заказа'!$J23&lt;'Данные ПЛЁНКА'!$C$15,((VLOOKUP('Форма заказа'!$E23,ЛазерСТ,3,FALSE)*'Данные МДФ'!$C$4)*('Форма заказа'!$K23/'Форма заказа'!$J23)+(((((('Форма заказа'!$F23*2+'Форма заказа'!$G23*2)/1000)*'Данные МДФ'!$D$4))*(VLOOKUP('Форма заказа'!$E23,ЛазерСТ,4,FALSE)))+'Данные МДФ'!$T$7)+'Данные ПЛЁНКА'!$C$18)*(1+'Данные ПЛЁНКА'!$C$17/100)*'Форма заказа'!$J23,(((VLOOKUP('Форма заказа'!$E23,ЛазерСТ,3,FALSE))*'Данные МДФ'!$C$4)*('Форма заказа'!$K23/'Форма заказа'!$J23)+(((((('Форма заказа'!$F23*2+'Форма заказа'!$G23*2)/1000)*'Данные МДФ'!$D$4))*('Данные МДФ'!$T$7+VLOOKUP('Форма заказа'!$E23,ЛазерСТ,4,FALSE)))))*'Форма заказа'!$J23),0),"Ошибка")</f>
        <v>Ошибка</v>
      </c>
    </row>
    <row r="17" spans="2:4" x14ac:dyDescent="0.25">
      <c r="B17" t="str">
        <f>IFERROR(ROUNDUP(IF('Форма заказа'!K24/'Форма заказа'!J24&lt;МинПлощФасада,(((((VLOOKUP('Форма заказа'!H24,МДФст,2,FALSE)*КоэфМДФПлёнка)+VLOOKUP('Форма заказа'!D24,ФрезеровкиСт,3,FALSE)+(VLOOKUP('Форма заказа'!E24,ПлёнкиСТ,3,FALSE)*КоэфИзбПлёнка)+ПриклеиваниеПлёнки))*(('Форма заказа'!F24*'Форма заказа'!G24)/1000000)+НаценкаФасФикс)*(1+НаценкаФасПроц/100)*'Форма заказа'!J24),(((((VLOOKUP('Форма заказа'!H24,МДФст,2,FALSE)*КоэфМДФПлёнка)+VLOOKUP('Форма заказа'!D24,ФрезеровкиСт,3,FALSE)+(VLOOKUP('Форма заказа'!E24,ПлёнкиСТ,3,FALSE)*КоэфИзбПлёнка)+ПриклеиваниеПлёнки))*(('Форма заказа'!F24*'Форма заказа'!G24)/1000000)*'Форма заказа'!J24))),0),"Ошибка")</f>
        <v>Ошибка</v>
      </c>
      <c r="C17" t="str">
        <f>IFERROR(ROUNDUP(IF('Форма заказа'!$K24/'Форма заказа'!$J24&lt;'Данные ПЛЁНКА'!$C$15,((VLOOKUP('Форма заказа'!$E24,ПУРст,3,FALSE)*'Данные МДФ'!$C$4)*('Форма заказа'!$K24/'Форма заказа'!$J24)+(((((('Форма заказа'!$F24*2+'Форма заказа'!$G24*2)/1000)*'Данные МДФ'!$D$4))*(VLOOKUP('Форма заказа'!$E24,ПУРст,4,FALSE)))+'Данные МДФ'!$T$6)+'Данные ПЛЁНКА'!$C$18)*(1+'Данные ПЛЁНКА'!$C$17/100)*'Форма заказа'!$J24,(((VLOOKUP('Форма заказа'!$E24,ПУРст,3,FALSE))*'Данные МДФ'!$C$4)*('Форма заказа'!$K24/'Форма заказа'!$J24)+(((((('Форма заказа'!$F24*2+'Форма заказа'!$G24*2)/1000)*'Данные МДФ'!$D$4))*('Данные МДФ'!$T$6+VLOOKUP('Форма заказа'!$E24,ПУРст,4,FALSE)))))*'Форма заказа'!$J24),0),"Ошибка")</f>
        <v>Ошибка</v>
      </c>
      <c r="D17" t="str">
        <f>IFERROR(ROUNDUP(IF('Форма заказа'!$K24/'Форма заказа'!$J24&lt;'Данные ПЛЁНКА'!$C$15,((VLOOKUP('Форма заказа'!$E24,ЛазерСТ,3,FALSE)*'Данные МДФ'!$C$4)*('Форма заказа'!$K24/'Форма заказа'!$J24)+(((((('Форма заказа'!$F24*2+'Форма заказа'!$G24*2)/1000)*'Данные МДФ'!$D$4))*(VLOOKUP('Форма заказа'!$E24,ЛазерСТ,4,FALSE)))+'Данные МДФ'!$T$7)+'Данные ПЛЁНКА'!$C$18)*(1+'Данные ПЛЁНКА'!$C$17/100)*'Форма заказа'!$J24,(((VLOOKUP('Форма заказа'!$E24,ЛазерСТ,3,FALSE))*'Данные МДФ'!$C$4)*('Форма заказа'!$K24/'Форма заказа'!$J24)+(((((('Форма заказа'!$F24*2+'Форма заказа'!$G24*2)/1000)*'Данные МДФ'!$D$4))*('Данные МДФ'!$T$7+VLOOKUP('Форма заказа'!$E24,ЛазерСТ,4,FALSE)))))*'Форма заказа'!$J24),0),"Ошибка")</f>
        <v>Ошибка</v>
      </c>
    </row>
    <row r="18" spans="2:4" x14ac:dyDescent="0.25">
      <c r="B18" t="str">
        <f>IFERROR(ROUNDUP(IF('Форма заказа'!K25/'Форма заказа'!J25&lt;МинПлощФасада,(((((VLOOKUP('Форма заказа'!H25,МДФст,2,FALSE)*КоэфМДФПлёнка)+VLOOKUP('Форма заказа'!D25,ФрезеровкиСт,3,FALSE)+(VLOOKUP('Форма заказа'!E25,ПлёнкиСТ,3,FALSE)*КоэфИзбПлёнка)+ПриклеиваниеПлёнки))*(('Форма заказа'!F25*'Форма заказа'!G25)/1000000)+НаценкаФасФикс)*(1+НаценкаФасПроц/100)*'Форма заказа'!J25),(((((VLOOKUP('Форма заказа'!H25,МДФст,2,FALSE)*КоэфМДФПлёнка)+VLOOKUP('Форма заказа'!D25,ФрезеровкиСт,3,FALSE)+(VLOOKUP('Форма заказа'!E25,ПлёнкиСТ,3,FALSE)*КоэфИзбПлёнка)+ПриклеиваниеПлёнки))*(('Форма заказа'!F25*'Форма заказа'!G25)/1000000)*'Форма заказа'!J25))),0),"Ошибка")</f>
        <v>Ошибка</v>
      </c>
      <c r="C18" t="str">
        <f>IFERROR(ROUNDUP(IF('Форма заказа'!$K25/'Форма заказа'!$J25&lt;'Данные ПЛЁНКА'!$C$15,((VLOOKUP('Форма заказа'!$E25,ПУРст,3,FALSE)*'Данные МДФ'!$C$4)*('Форма заказа'!$K25/'Форма заказа'!$J25)+(((((('Форма заказа'!$F25*2+'Форма заказа'!$G25*2)/1000)*'Данные МДФ'!$D$4))*(VLOOKUP('Форма заказа'!$E25,ПУРст,4,FALSE)))+'Данные МДФ'!$T$6)+'Данные ПЛЁНКА'!$C$18)*(1+'Данные ПЛЁНКА'!$C$17/100)*'Форма заказа'!$J25,(((VLOOKUP('Форма заказа'!$E25,ПУРст,3,FALSE))*'Данные МДФ'!$C$4)*('Форма заказа'!$K25/'Форма заказа'!$J25)+(((((('Форма заказа'!$F25*2+'Форма заказа'!$G25*2)/1000)*'Данные МДФ'!$D$4))*('Данные МДФ'!$T$6+VLOOKUP('Форма заказа'!$E25,ПУРст,4,FALSE)))))*'Форма заказа'!$J25),0),"Ошибка")</f>
        <v>Ошибка</v>
      </c>
      <c r="D18" t="str">
        <f>IFERROR(ROUNDUP(IF('Форма заказа'!$K25/'Форма заказа'!$J25&lt;'Данные ПЛЁНКА'!$C$15,((VLOOKUP('Форма заказа'!$E25,ЛазерСТ,3,FALSE)*'Данные МДФ'!$C$4)*('Форма заказа'!$K25/'Форма заказа'!$J25)+(((((('Форма заказа'!$F25*2+'Форма заказа'!$G25*2)/1000)*'Данные МДФ'!$D$4))*(VLOOKUP('Форма заказа'!$E25,ЛазерСТ,4,FALSE)))+'Данные МДФ'!$T$7)+'Данные ПЛЁНКА'!$C$18)*(1+'Данные ПЛЁНКА'!$C$17/100)*'Форма заказа'!$J25,(((VLOOKUP('Форма заказа'!$E25,ЛазерСТ,3,FALSE))*'Данные МДФ'!$C$4)*('Форма заказа'!$K25/'Форма заказа'!$J25)+(((((('Форма заказа'!$F25*2+'Форма заказа'!$G25*2)/1000)*'Данные МДФ'!$D$4))*('Данные МДФ'!$T$7+VLOOKUP('Форма заказа'!$E25,ЛазерСТ,4,FALSE)))))*'Форма заказа'!$J25),0),"Ошибка")</f>
        <v>Ошибка</v>
      </c>
    </row>
    <row r="19" spans="2:4" x14ac:dyDescent="0.25">
      <c r="B19" t="str">
        <f>IFERROR(ROUNDUP(IF('Форма заказа'!K26/'Форма заказа'!J26&lt;МинПлощФасада,(((((VLOOKUP('Форма заказа'!H26,МДФст,2,FALSE)*КоэфМДФПлёнка)+VLOOKUP('Форма заказа'!D26,ФрезеровкиСт,3,FALSE)+(VLOOKUP('Форма заказа'!E26,ПлёнкиСТ,3,FALSE)*КоэфИзбПлёнка)+ПриклеиваниеПлёнки))*(('Форма заказа'!F26*'Форма заказа'!G26)/1000000)+НаценкаФасФикс)*(1+НаценкаФасПроц/100)*'Форма заказа'!J26),(((((VLOOKUP('Форма заказа'!H26,МДФст,2,FALSE)*КоэфМДФПлёнка)+VLOOKUP('Форма заказа'!D26,ФрезеровкиСт,3,FALSE)+(VLOOKUP('Форма заказа'!E26,ПлёнкиСТ,3,FALSE)*КоэфИзбПлёнка)+ПриклеиваниеПлёнки))*(('Форма заказа'!F26*'Форма заказа'!G26)/1000000)*'Форма заказа'!J26))),0),"Ошибка")</f>
        <v>Ошибка</v>
      </c>
      <c r="C19" t="str">
        <f>IFERROR(ROUNDUP(IF('Форма заказа'!$K26/'Форма заказа'!$J26&lt;'Данные ПЛЁНКА'!$C$15,((VLOOKUP('Форма заказа'!$E26,ПУРст,3,FALSE)*'Данные МДФ'!$C$4)*('Форма заказа'!$K26/'Форма заказа'!$J26)+(((((('Форма заказа'!$F26*2+'Форма заказа'!$G26*2)/1000)*'Данные МДФ'!$D$4))*(VLOOKUP('Форма заказа'!$E26,ПУРст,4,FALSE)))+'Данные МДФ'!$T$6)+'Данные ПЛЁНКА'!$C$18)*(1+'Данные ПЛЁНКА'!$C$17/100)*'Форма заказа'!$J26,(((VLOOKUP('Форма заказа'!$E26,ПУРст,3,FALSE))*'Данные МДФ'!$C$4)*('Форма заказа'!$K26/'Форма заказа'!$J26)+(((((('Форма заказа'!$F26*2+'Форма заказа'!$G26*2)/1000)*'Данные МДФ'!$D$4))*('Данные МДФ'!$T$6+VLOOKUP('Форма заказа'!$E26,ПУРст,4,FALSE)))))*'Форма заказа'!$J26),0),"Ошибка")</f>
        <v>Ошибка</v>
      </c>
      <c r="D19" t="str">
        <f>IFERROR(ROUNDUP(IF('Форма заказа'!$K26/'Форма заказа'!$J26&lt;'Данные ПЛЁНКА'!$C$15,((VLOOKUP('Форма заказа'!$E26,ЛазерСТ,3,FALSE)*'Данные МДФ'!$C$4)*('Форма заказа'!$K26/'Форма заказа'!$J26)+(((((('Форма заказа'!$F26*2+'Форма заказа'!$G26*2)/1000)*'Данные МДФ'!$D$4))*(VLOOKUP('Форма заказа'!$E26,ЛазерСТ,4,FALSE)))+'Данные МДФ'!$T$7)+'Данные ПЛЁНКА'!$C$18)*(1+'Данные ПЛЁНКА'!$C$17/100)*'Форма заказа'!$J26,(((VLOOKUP('Форма заказа'!$E26,ЛазерСТ,3,FALSE))*'Данные МДФ'!$C$4)*('Форма заказа'!$K26/'Форма заказа'!$J26)+(((((('Форма заказа'!$F26*2+'Форма заказа'!$G26*2)/1000)*'Данные МДФ'!$D$4))*('Данные МДФ'!$T$7+VLOOKUP('Форма заказа'!$E26,ЛазерСТ,4,FALSE)))))*'Форма заказа'!$J26),0),"Ошибка")</f>
        <v>Ошибка</v>
      </c>
    </row>
    <row r="20" spans="2:4" x14ac:dyDescent="0.25">
      <c r="B20" t="str">
        <f>IFERROR(ROUNDUP(IF('Форма заказа'!K27/'Форма заказа'!J27&lt;МинПлощФасада,(((((VLOOKUP('Форма заказа'!H27,МДФст,2,FALSE)*КоэфМДФПлёнка)+VLOOKUP('Форма заказа'!D27,ФрезеровкиСт,3,FALSE)+(VLOOKUP('Форма заказа'!E27,ПлёнкиСТ,3,FALSE)*КоэфИзбПлёнка)+ПриклеиваниеПлёнки))*(('Форма заказа'!F27*'Форма заказа'!G27)/1000000)+НаценкаФасФикс)*(1+НаценкаФасПроц/100)*'Форма заказа'!J27),(((((VLOOKUP('Форма заказа'!H27,МДФст,2,FALSE)*КоэфМДФПлёнка)+VLOOKUP('Форма заказа'!D27,ФрезеровкиСт,3,FALSE)+(VLOOKUP('Форма заказа'!E27,ПлёнкиСТ,3,FALSE)*КоэфИзбПлёнка)+ПриклеиваниеПлёнки))*(('Форма заказа'!F27*'Форма заказа'!G27)/1000000)*'Форма заказа'!J27))),0),"Ошибка")</f>
        <v>Ошибка</v>
      </c>
      <c r="C20" t="str">
        <f>IFERROR(ROUNDUP(IF('Форма заказа'!$K27/'Форма заказа'!$J27&lt;'Данные ПЛЁНКА'!$C$15,((VLOOKUP('Форма заказа'!$E27,ПУРст,3,FALSE)*'Данные МДФ'!$C$4)*('Форма заказа'!$K27/'Форма заказа'!$J27)+(((((('Форма заказа'!$F27*2+'Форма заказа'!$G27*2)/1000)*'Данные МДФ'!$D$4))*(VLOOKUP('Форма заказа'!$E27,ПУРст,4,FALSE)))+'Данные МДФ'!$T$6)+'Данные ПЛЁНКА'!$C$18)*(1+'Данные ПЛЁНКА'!$C$17/100)*'Форма заказа'!$J27,(((VLOOKUP('Форма заказа'!$E27,ПУРст,3,FALSE))*'Данные МДФ'!$C$4)*('Форма заказа'!$K27/'Форма заказа'!$J27)+(((((('Форма заказа'!$F27*2+'Форма заказа'!$G27*2)/1000)*'Данные МДФ'!$D$4))*('Данные МДФ'!$T$6+VLOOKUP('Форма заказа'!$E27,ПУРст,4,FALSE)))))*'Форма заказа'!$J27),0),"Ошибка")</f>
        <v>Ошибка</v>
      </c>
      <c r="D20" t="str">
        <f>IFERROR(ROUNDUP(IF('Форма заказа'!$K27/'Форма заказа'!$J27&lt;'Данные ПЛЁНКА'!$C$15,((VLOOKUP('Форма заказа'!$E27,ЛазерСТ,3,FALSE)*'Данные МДФ'!$C$4)*('Форма заказа'!$K27/'Форма заказа'!$J27)+(((((('Форма заказа'!$F27*2+'Форма заказа'!$G27*2)/1000)*'Данные МДФ'!$D$4))*(VLOOKUP('Форма заказа'!$E27,ЛазерСТ,4,FALSE)))+'Данные МДФ'!$T$7)+'Данные ПЛЁНКА'!$C$18)*(1+'Данные ПЛЁНКА'!$C$17/100)*'Форма заказа'!$J27,(((VLOOKUP('Форма заказа'!$E27,ЛазерСТ,3,FALSE))*'Данные МДФ'!$C$4)*('Форма заказа'!$K27/'Форма заказа'!$J27)+(((((('Форма заказа'!$F27*2+'Форма заказа'!$G27*2)/1000)*'Данные МДФ'!$D$4))*('Данные МДФ'!$T$7+VLOOKUP('Форма заказа'!$E27,ЛазерСТ,4,FALSE)))))*'Форма заказа'!$J27),0),"Ошибка")</f>
        <v>Ошибка</v>
      </c>
    </row>
    <row r="21" spans="2:4" x14ac:dyDescent="0.25">
      <c r="B21" t="str">
        <f>IFERROR(ROUNDUP(IF('Форма заказа'!K28/'Форма заказа'!J28&lt;МинПлощФасада,(((((VLOOKUP('Форма заказа'!H28,МДФст,2,FALSE)*КоэфМДФПлёнка)+VLOOKUP('Форма заказа'!D28,ФрезеровкиСт,3,FALSE)+(VLOOKUP('Форма заказа'!E28,ПлёнкиСТ,3,FALSE)*КоэфИзбПлёнка)+ПриклеиваниеПлёнки))*(('Форма заказа'!F28*'Форма заказа'!G28)/1000000)+НаценкаФасФикс)*(1+НаценкаФасПроц/100)*'Форма заказа'!J28),(((((VLOOKUP('Форма заказа'!H28,МДФст,2,FALSE)*КоэфМДФПлёнка)+VLOOKUP('Форма заказа'!D28,ФрезеровкиСт,3,FALSE)+(VLOOKUP('Форма заказа'!E28,ПлёнкиСТ,3,FALSE)*КоэфИзбПлёнка)+ПриклеиваниеПлёнки))*(('Форма заказа'!F28*'Форма заказа'!G28)/1000000)*'Форма заказа'!J28))),0),"Ошибка")</f>
        <v>Ошибка</v>
      </c>
      <c r="C21" t="str">
        <f>IFERROR(ROUNDUP(IF('Форма заказа'!$K28/'Форма заказа'!$J28&lt;'Данные ПЛЁНКА'!$C$15,((VLOOKUP('Форма заказа'!$E28,ПУРст,3,FALSE)*'Данные МДФ'!$C$4)*('Форма заказа'!$K28/'Форма заказа'!$J28)+(((((('Форма заказа'!$F28*2+'Форма заказа'!$G28*2)/1000)*'Данные МДФ'!$D$4))*(VLOOKUP('Форма заказа'!$E28,ПУРст,4,FALSE)))+'Данные МДФ'!$T$6)+'Данные ПЛЁНКА'!$C$18)*(1+'Данные ПЛЁНКА'!$C$17/100)*'Форма заказа'!$J28,(((VLOOKUP('Форма заказа'!$E28,ПУРст,3,FALSE))*'Данные МДФ'!$C$4)*('Форма заказа'!$K28/'Форма заказа'!$J28)+(((((('Форма заказа'!$F28*2+'Форма заказа'!$G28*2)/1000)*'Данные МДФ'!$D$4))*('Данные МДФ'!$T$6+VLOOKUP('Форма заказа'!$E28,ПУРст,4,FALSE)))))*'Форма заказа'!$J28),0),"Ошибка")</f>
        <v>Ошибка</v>
      </c>
      <c r="D21" t="str">
        <f>IFERROR(ROUNDUP(IF('Форма заказа'!$K28/'Форма заказа'!$J28&lt;'Данные ПЛЁНКА'!$C$15,((VLOOKUP('Форма заказа'!$E28,ЛазерСТ,3,FALSE)*'Данные МДФ'!$C$4)*('Форма заказа'!$K28/'Форма заказа'!$J28)+(((((('Форма заказа'!$F28*2+'Форма заказа'!$G28*2)/1000)*'Данные МДФ'!$D$4))*(VLOOKUP('Форма заказа'!$E28,ЛазерСТ,4,FALSE)))+'Данные МДФ'!$T$7)+'Данные ПЛЁНКА'!$C$18)*(1+'Данные ПЛЁНКА'!$C$17/100)*'Форма заказа'!$J28,(((VLOOKUP('Форма заказа'!$E28,ЛазерСТ,3,FALSE))*'Данные МДФ'!$C$4)*('Форма заказа'!$K28/'Форма заказа'!$J28)+(((((('Форма заказа'!$F28*2+'Форма заказа'!$G28*2)/1000)*'Данные МДФ'!$D$4))*('Данные МДФ'!$T$7+VLOOKUP('Форма заказа'!$E28,ЛазерСТ,4,FALSE)))))*'Форма заказа'!$J28),0),"Ошибка")</f>
        <v>Ошибка</v>
      </c>
    </row>
    <row r="22" spans="2:4" x14ac:dyDescent="0.25">
      <c r="B22" t="str">
        <f>IFERROR(ROUNDUP(IF('Форма заказа'!K29/'Форма заказа'!J29&lt;МинПлощФасада,(((((VLOOKUP('Форма заказа'!H29,МДФст,2,FALSE)*КоэфМДФПлёнка)+VLOOKUP('Форма заказа'!D29,ФрезеровкиСт,3,FALSE)+(VLOOKUP('Форма заказа'!E29,ПлёнкиСТ,3,FALSE)*КоэфИзбПлёнка)+ПриклеиваниеПлёнки))*(('Форма заказа'!F29*'Форма заказа'!G29)/1000000)+НаценкаФасФикс)*(1+НаценкаФасПроц/100)*'Форма заказа'!J29),(((((VLOOKUP('Форма заказа'!H29,МДФст,2,FALSE)*КоэфМДФПлёнка)+VLOOKUP('Форма заказа'!D29,ФрезеровкиСт,3,FALSE)+(VLOOKUP('Форма заказа'!E29,ПлёнкиСТ,3,FALSE)*КоэфИзбПлёнка)+ПриклеиваниеПлёнки))*(('Форма заказа'!F29*'Форма заказа'!G29)/1000000)*'Форма заказа'!J29))),0),"Ошибка")</f>
        <v>Ошибка</v>
      </c>
      <c r="C22" t="str">
        <f>IFERROR(ROUNDUP(IF('Форма заказа'!$K29/'Форма заказа'!$J29&lt;'Данные ПЛЁНКА'!$C$15,((VLOOKUP('Форма заказа'!$E29,ПУРст,3,FALSE)*'Данные МДФ'!$C$4)*('Форма заказа'!$K29/'Форма заказа'!$J29)+(((((('Форма заказа'!$F29*2+'Форма заказа'!$G29*2)/1000)*'Данные МДФ'!$D$4))*(VLOOKUP('Форма заказа'!$E29,ПУРст,4,FALSE)))+'Данные МДФ'!$T$6)+'Данные ПЛЁНКА'!$C$18)*(1+'Данные ПЛЁНКА'!$C$17/100)*'Форма заказа'!$J29,(((VLOOKUP('Форма заказа'!$E29,ПУРст,3,FALSE))*'Данные МДФ'!$C$4)*('Форма заказа'!$K29/'Форма заказа'!$J29)+(((((('Форма заказа'!$F29*2+'Форма заказа'!$G29*2)/1000)*'Данные МДФ'!$D$4))*('Данные МДФ'!$T$6+VLOOKUP('Форма заказа'!$E29,ПУРст,4,FALSE)))))*'Форма заказа'!$J29),0),"Ошибка")</f>
        <v>Ошибка</v>
      </c>
      <c r="D22" t="str">
        <f>IFERROR(ROUNDUP(IF('Форма заказа'!$K29/'Форма заказа'!$J29&lt;'Данные ПЛЁНКА'!$C$15,((VLOOKUP('Форма заказа'!$E29,ЛазерСТ,3,FALSE)*'Данные МДФ'!$C$4)*('Форма заказа'!$K29/'Форма заказа'!$J29)+(((((('Форма заказа'!$F29*2+'Форма заказа'!$G29*2)/1000)*'Данные МДФ'!$D$4))*(VLOOKUP('Форма заказа'!$E29,ЛазерСТ,4,FALSE)))+'Данные МДФ'!$T$7)+'Данные ПЛЁНКА'!$C$18)*(1+'Данные ПЛЁНКА'!$C$17/100)*'Форма заказа'!$J29,(((VLOOKUP('Форма заказа'!$E29,ЛазерСТ,3,FALSE))*'Данные МДФ'!$C$4)*('Форма заказа'!$K29/'Форма заказа'!$J29)+(((((('Форма заказа'!$F29*2+'Форма заказа'!$G29*2)/1000)*'Данные МДФ'!$D$4))*('Данные МДФ'!$T$7+VLOOKUP('Форма заказа'!$E29,ЛазерСТ,4,FALSE)))))*'Форма заказа'!$J29),0),"Ошибка")</f>
        <v>Ошибка</v>
      </c>
    </row>
    <row r="23" spans="2:4" x14ac:dyDescent="0.25">
      <c r="B23" t="str">
        <f>IFERROR(ROUNDUP(IF('Форма заказа'!K30/'Форма заказа'!J30&lt;МинПлощФасада,(((((VLOOKUP('Форма заказа'!H30,МДФст,2,FALSE)*КоэфМДФПлёнка)+VLOOKUP('Форма заказа'!D30,ФрезеровкиСт,3,FALSE)+(VLOOKUP('Форма заказа'!E30,ПлёнкиСТ,3,FALSE)*КоэфИзбПлёнка)+ПриклеиваниеПлёнки))*(('Форма заказа'!F30*'Форма заказа'!G30)/1000000)+НаценкаФасФикс)*(1+НаценкаФасПроц/100)*'Форма заказа'!J30),(((((VLOOKUP('Форма заказа'!H30,МДФст,2,FALSE)*КоэфМДФПлёнка)+VLOOKUP('Форма заказа'!D30,ФрезеровкиСт,3,FALSE)+(VLOOKUP('Форма заказа'!E30,ПлёнкиСТ,3,FALSE)*КоэфИзбПлёнка)+ПриклеиваниеПлёнки))*(('Форма заказа'!F30*'Форма заказа'!G30)/1000000)*'Форма заказа'!J30))),0),"Ошибка")</f>
        <v>Ошибка</v>
      </c>
      <c r="C23" t="str">
        <f>IFERROR(ROUNDUP(IF('Форма заказа'!$K30/'Форма заказа'!$J30&lt;'Данные ПЛЁНКА'!$C$15,((VLOOKUP('Форма заказа'!$E30,ПУРст,3,FALSE)*'Данные МДФ'!$C$4)*('Форма заказа'!$K30/'Форма заказа'!$J30)+(((((('Форма заказа'!$F30*2+'Форма заказа'!$G30*2)/1000)*'Данные МДФ'!$D$4))*(VLOOKUP('Форма заказа'!$E30,ПУРст,4,FALSE)))+'Данные МДФ'!$T$6)+'Данные ПЛЁНКА'!$C$18)*(1+'Данные ПЛЁНКА'!$C$17/100)*'Форма заказа'!$J30,(((VLOOKUP('Форма заказа'!$E30,ПУРст,3,FALSE))*'Данные МДФ'!$C$4)*('Форма заказа'!$K30/'Форма заказа'!$J30)+(((((('Форма заказа'!$F30*2+'Форма заказа'!$G30*2)/1000)*'Данные МДФ'!$D$4))*('Данные МДФ'!$T$6+VLOOKUP('Форма заказа'!$E30,ПУРст,4,FALSE)))))*'Форма заказа'!$J30),0),"Ошибка")</f>
        <v>Ошибка</v>
      </c>
      <c r="D23" t="str">
        <f>IFERROR(ROUNDUP(IF('Форма заказа'!$K30/'Форма заказа'!$J30&lt;'Данные ПЛЁНКА'!$C$15,((VLOOKUP('Форма заказа'!$E30,ЛазерСТ,3,FALSE)*'Данные МДФ'!$C$4)*('Форма заказа'!$K30/'Форма заказа'!$J30)+(((((('Форма заказа'!$F30*2+'Форма заказа'!$G30*2)/1000)*'Данные МДФ'!$D$4))*(VLOOKUP('Форма заказа'!$E30,ЛазерСТ,4,FALSE)))+'Данные МДФ'!$T$7)+'Данные ПЛЁНКА'!$C$18)*(1+'Данные ПЛЁНКА'!$C$17/100)*'Форма заказа'!$J30,(((VLOOKUP('Форма заказа'!$E30,ЛазерСТ,3,FALSE))*'Данные МДФ'!$C$4)*('Форма заказа'!$K30/'Форма заказа'!$J30)+(((((('Форма заказа'!$F30*2+'Форма заказа'!$G30*2)/1000)*'Данные МДФ'!$D$4))*('Данные МДФ'!$T$7+VLOOKUP('Форма заказа'!$E30,ЛазерСТ,4,FALSE)))))*'Форма заказа'!$J30),0),"Ошибка")</f>
        <v>Ошибка</v>
      </c>
    </row>
    <row r="24" spans="2:4" x14ac:dyDescent="0.25">
      <c r="B24" t="str">
        <f>IFERROR(ROUNDUP(IF('Форма заказа'!K31/'Форма заказа'!J31&lt;МинПлощФасада,(((((VLOOKUP('Форма заказа'!H31,МДФст,2,FALSE)*КоэфМДФПлёнка)+VLOOKUP('Форма заказа'!D31,ФрезеровкиСт,3,FALSE)+(VLOOKUP('Форма заказа'!E31,ПлёнкиСТ,3,FALSE)*КоэфИзбПлёнка)+ПриклеиваниеПлёнки))*(('Форма заказа'!F31*'Форма заказа'!G31)/1000000)+НаценкаФасФикс)*(1+НаценкаФасПроц/100)*'Форма заказа'!J31),(((((VLOOKUP('Форма заказа'!H31,МДФст,2,FALSE)*КоэфМДФПлёнка)+VLOOKUP('Форма заказа'!D31,ФрезеровкиСт,3,FALSE)+(VLOOKUP('Форма заказа'!E31,ПлёнкиСТ,3,FALSE)*КоэфИзбПлёнка)+ПриклеиваниеПлёнки))*(('Форма заказа'!F31*'Форма заказа'!G31)/1000000)*'Форма заказа'!J31))),0),"Ошибка")</f>
        <v>Ошибка</v>
      </c>
      <c r="C24" t="str">
        <f>IFERROR(ROUNDUP(IF('Форма заказа'!$K31/'Форма заказа'!$J31&lt;'Данные ПЛЁНКА'!$C$15,((VLOOKUP('Форма заказа'!$E31,ПУРст,3,FALSE)*'Данные МДФ'!$C$4)*('Форма заказа'!$K31/'Форма заказа'!$J31)+(((((('Форма заказа'!$F31*2+'Форма заказа'!$G31*2)/1000)*'Данные МДФ'!$D$4))*(VLOOKUP('Форма заказа'!$E31,ПУРст,4,FALSE)))+'Данные МДФ'!$T$6)+'Данные ПЛЁНКА'!$C$18)*(1+'Данные ПЛЁНКА'!$C$17/100)*'Форма заказа'!$J31,(((VLOOKUP('Форма заказа'!$E31,ПУРст,3,FALSE))*'Данные МДФ'!$C$4)*('Форма заказа'!$K31/'Форма заказа'!$J31)+(((((('Форма заказа'!$F31*2+'Форма заказа'!$G31*2)/1000)*'Данные МДФ'!$D$4))*('Данные МДФ'!$T$6+VLOOKUP('Форма заказа'!$E31,ПУРст,4,FALSE)))))*'Форма заказа'!$J31),0),"Ошибка")</f>
        <v>Ошибка</v>
      </c>
      <c r="D24" t="str">
        <f>IFERROR(ROUNDUP(IF('Форма заказа'!$K31/'Форма заказа'!$J31&lt;'Данные ПЛЁНКА'!$C$15,((VLOOKUP('Форма заказа'!$E31,ЛазерСТ,3,FALSE)*'Данные МДФ'!$C$4)*('Форма заказа'!$K31/'Форма заказа'!$J31)+(((((('Форма заказа'!$F31*2+'Форма заказа'!$G31*2)/1000)*'Данные МДФ'!$D$4))*(VLOOKUP('Форма заказа'!$E31,ЛазерСТ,4,FALSE)))+'Данные МДФ'!$T$7)+'Данные ПЛЁНКА'!$C$18)*(1+'Данные ПЛЁНКА'!$C$17/100)*'Форма заказа'!$J31,(((VLOOKUP('Форма заказа'!$E31,ЛазерСТ,3,FALSE))*'Данные МДФ'!$C$4)*('Форма заказа'!$K31/'Форма заказа'!$J31)+(((((('Форма заказа'!$F31*2+'Форма заказа'!$G31*2)/1000)*'Данные МДФ'!$D$4))*('Данные МДФ'!$T$7+VLOOKUP('Форма заказа'!$E31,ЛазерСТ,4,FALSE)))))*'Форма заказа'!$J31),0),"Ошибка")</f>
        <v>Ошибка</v>
      </c>
    </row>
    <row r="25" spans="2:4" x14ac:dyDescent="0.25">
      <c r="B25" t="str">
        <f>IFERROR(ROUNDUP(IF('Форма заказа'!K32/'Форма заказа'!J32&lt;МинПлощФасада,(((((VLOOKUP('Форма заказа'!H32,МДФст,2,FALSE)*КоэфМДФПлёнка)+VLOOKUP('Форма заказа'!D32,ФрезеровкиСт,3,FALSE)+(VLOOKUP('Форма заказа'!E32,ПлёнкиСТ,3,FALSE)*КоэфИзбПлёнка)+ПриклеиваниеПлёнки))*(('Форма заказа'!F32*'Форма заказа'!G32)/1000000)+НаценкаФасФикс)*(1+НаценкаФасПроц/100)*'Форма заказа'!J32),(((((VLOOKUP('Форма заказа'!H32,МДФст,2,FALSE)*КоэфМДФПлёнка)+VLOOKUP('Форма заказа'!D32,ФрезеровкиСт,3,FALSE)+(VLOOKUP('Форма заказа'!E32,ПлёнкиСТ,3,FALSE)*КоэфИзбПлёнка)+ПриклеиваниеПлёнки))*(('Форма заказа'!F32*'Форма заказа'!G32)/1000000)*'Форма заказа'!J32))),0),"Ошибка")</f>
        <v>Ошибка</v>
      </c>
      <c r="C25" t="str">
        <f>IFERROR(ROUNDUP(IF('Форма заказа'!$K32/'Форма заказа'!$J32&lt;'Данные ПЛЁНКА'!$C$15,((VLOOKUP('Форма заказа'!$E32,ПУРст,3,FALSE)*'Данные МДФ'!$C$4)*('Форма заказа'!$K32/'Форма заказа'!$J32)+(((((('Форма заказа'!$F32*2+'Форма заказа'!$G32*2)/1000)*'Данные МДФ'!$D$4))*(VLOOKUP('Форма заказа'!$E32,ПУРст,4,FALSE)))+'Данные МДФ'!$T$6)+'Данные ПЛЁНКА'!$C$18)*(1+'Данные ПЛЁНКА'!$C$17/100)*'Форма заказа'!$J32,(((VLOOKUP('Форма заказа'!$E32,ПУРст,3,FALSE))*'Данные МДФ'!$C$4)*('Форма заказа'!$K32/'Форма заказа'!$J32)+(((((('Форма заказа'!$F32*2+'Форма заказа'!$G32*2)/1000)*'Данные МДФ'!$D$4))*('Данные МДФ'!$T$6+VLOOKUP('Форма заказа'!$E32,ПУРст,4,FALSE)))))*'Форма заказа'!$J32),0),"Ошибка")</f>
        <v>Ошибка</v>
      </c>
      <c r="D25" t="str">
        <f>IFERROR(ROUNDUP(IF('Форма заказа'!$K32/'Форма заказа'!$J32&lt;'Данные ПЛЁНКА'!$C$15,((VLOOKUP('Форма заказа'!$E32,ЛазерСТ,3,FALSE)*'Данные МДФ'!$C$4)*('Форма заказа'!$K32/'Форма заказа'!$J32)+(((((('Форма заказа'!$F32*2+'Форма заказа'!$G32*2)/1000)*'Данные МДФ'!$D$4))*(VLOOKUP('Форма заказа'!$E32,ЛазерСТ,4,FALSE)))+'Данные МДФ'!$T$7)+'Данные ПЛЁНКА'!$C$18)*(1+'Данные ПЛЁНКА'!$C$17/100)*'Форма заказа'!$J32,(((VLOOKUP('Форма заказа'!$E32,ЛазерСТ,3,FALSE))*'Данные МДФ'!$C$4)*('Форма заказа'!$K32/'Форма заказа'!$J32)+(((((('Форма заказа'!$F32*2+'Форма заказа'!$G32*2)/1000)*'Данные МДФ'!$D$4))*('Данные МДФ'!$T$7+VLOOKUP('Форма заказа'!$E32,ЛазерСТ,4,FALSE)))))*'Форма заказа'!$J32),0),"Ошибка")</f>
        <v>Ошибка</v>
      </c>
    </row>
    <row r="26" spans="2:4" x14ac:dyDescent="0.25">
      <c r="B26" t="str">
        <f>IFERROR(ROUNDUP(IF('Форма заказа'!K33/'Форма заказа'!J33&lt;МинПлощФасада,(((((VLOOKUP('Форма заказа'!H33,МДФст,2,FALSE)*КоэфМДФПлёнка)+VLOOKUP('Форма заказа'!D33,ФрезеровкиСт,3,FALSE)+(VLOOKUP('Форма заказа'!E33,ПлёнкиСТ,3,FALSE)*КоэфИзбПлёнка)+ПриклеиваниеПлёнки))*(('Форма заказа'!F33*'Форма заказа'!G33)/1000000)+НаценкаФасФикс)*(1+НаценкаФасПроц/100)*'Форма заказа'!J33),(((((VLOOKUP('Форма заказа'!H33,МДФст,2,FALSE)*КоэфМДФПлёнка)+VLOOKUP('Форма заказа'!D33,ФрезеровкиСт,3,FALSE)+(VLOOKUP('Форма заказа'!E33,ПлёнкиСТ,3,FALSE)*КоэфИзбПлёнка)+ПриклеиваниеПлёнки))*(('Форма заказа'!F33*'Форма заказа'!G33)/1000000)*'Форма заказа'!J33))),0),"Ошибка")</f>
        <v>Ошибка</v>
      </c>
      <c r="C26" t="str">
        <f>IFERROR(ROUNDUP(IF('Форма заказа'!$K33/'Форма заказа'!$J33&lt;'Данные ПЛЁНКА'!$C$15,((VLOOKUP('Форма заказа'!$E33,ПУРст,3,FALSE)*'Данные МДФ'!$C$4)*('Форма заказа'!$K33/'Форма заказа'!$J33)+(((((('Форма заказа'!$F33*2+'Форма заказа'!$G33*2)/1000)*'Данные МДФ'!$D$4))*(VLOOKUP('Форма заказа'!$E33,ПУРст,4,FALSE)))+'Данные МДФ'!$T$6)+'Данные ПЛЁНКА'!$C$18)*(1+'Данные ПЛЁНКА'!$C$17/100)*'Форма заказа'!$J33,(((VLOOKUP('Форма заказа'!$E33,ПУРст,3,FALSE))*'Данные МДФ'!$C$4)*('Форма заказа'!$K33/'Форма заказа'!$J33)+(((((('Форма заказа'!$F33*2+'Форма заказа'!$G33*2)/1000)*'Данные МДФ'!$D$4))*('Данные МДФ'!$T$6+VLOOKUP('Форма заказа'!$E33,ПУРст,4,FALSE)))))*'Форма заказа'!$J33),0),"Ошибка")</f>
        <v>Ошибка</v>
      </c>
      <c r="D26" t="str">
        <f>IFERROR(ROUNDUP(IF('Форма заказа'!$K33/'Форма заказа'!$J33&lt;'Данные ПЛЁНКА'!$C$15,((VLOOKUP('Форма заказа'!$E33,ЛазерСТ,3,FALSE)*'Данные МДФ'!$C$4)*('Форма заказа'!$K33/'Форма заказа'!$J33)+(((((('Форма заказа'!$F33*2+'Форма заказа'!$G33*2)/1000)*'Данные МДФ'!$D$4))*(VLOOKUP('Форма заказа'!$E33,ЛазерСТ,4,FALSE)))+'Данные МДФ'!$T$7)+'Данные ПЛЁНКА'!$C$18)*(1+'Данные ПЛЁНКА'!$C$17/100)*'Форма заказа'!$J33,(((VLOOKUP('Форма заказа'!$E33,ЛазерСТ,3,FALSE))*'Данные МДФ'!$C$4)*('Форма заказа'!$K33/'Форма заказа'!$J33)+(((((('Форма заказа'!$F33*2+'Форма заказа'!$G33*2)/1000)*'Данные МДФ'!$D$4))*('Данные МДФ'!$T$7+VLOOKUP('Форма заказа'!$E33,ЛазерСТ,4,FALSE)))))*'Форма заказа'!$J33),0),"Ошибка")</f>
        <v>Ошибка</v>
      </c>
    </row>
    <row r="27" spans="2:4" x14ac:dyDescent="0.25">
      <c r="B27" t="str">
        <f>IFERROR(ROUNDUP(IF('Форма заказа'!K34/'Форма заказа'!J34&lt;МинПлощФасада,(((((VLOOKUP('Форма заказа'!H34,МДФст,2,FALSE)*КоэфМДФПлёнка)+VLOOKUP('Форма заказа'!D34,ФрезеровкиСт,3,FALSE)+(VLOOKUP('Форма заказа'!E34,ПлёнкиСТ,3,FALSE)*КоэфИзбПлёнка)+ПриклеиваниеПлёнки))*(('Форма заказа'!F34*'Форма заказа'!G34)/1000000)+НаценкаФасФикс)*(1+НаценкаФасПроц/100)*'Форма заказа'!J34),(((((VLOOKUP('Форма заказа'!H34,МДФст,2,FALSE)*КоэфМДФПлёнка)+VLOOKUP('Форма заказа'!D34,ФрезеровкиСт,3,FALSE)+(VLOOKUP('Форма заказа'!E34,ПлёнкиСТ,3,FALSE)*КоэфИзбПлёнка)+ПриклеиваниеПлёнки))*(('Форма заказа'!F34*'Форма заказа'!G34)/1000000)*'Форма заказа'!J34))),0),"Ошибка")</f>
        <v>Ошибка</v>
      </c>
      <c r="C27" t="str">
        <f>IFERROR(ROUNDUP(IF('Форма заказа'!$K34/'Форма заказа'!$J34&lt;'Данные ПЛЁНКА'!$C$15,((VLOOKUP('Форма заказа'!$E34,ПУРст,3,FALSE)*'Данные МДФ'!$C$4)*('Форма заказа'!$K34/'Форма заказа'!$J34)+(((((('Форма заказа'!$F34*2+'Форма заказа'!$G34*2)/1000)*'Данные МДФ'!$D$4))*(VLOOKUP('Форма заказа'!$E34,ПУРст,4,FALSE)))+'Данные МДФ'!$T$6)+'Данные ПЛЁНКА'!$C$18)*(1+'Данные ПЛЁНКА'!$C$17/100)*'Форма заказа'!$J34,(((VLOOKUP('Форма заказа'!$E34,ПУРст,3,FALSE))*'Данные МДФ'!$C$4)*('Форма заказа'!$K34/'Форма заказа'!$J34)+(((((('Форма заказа'!$F34*2+'Форма заказа'!$G34*2)/1000)*'Данные МДФ'!$D$4))*('Данные МДФ'!$T$6+VLOOKUP('Форма заказа'!$E34,ПУРст,4,FALSE)))))*'Форма заказа'!$J34),0),"Ошибка")</f>
        <v>Ошибка</v>
      </c>
      <c r="D27" t="str">
        <f>IFERROR(ROUNDUP(IF('Форма заказа'!$K34/'Форма заказа'!$J34&lt;'Данные ПЛЁНКА'!$C$15,((VLOOKUP('Форма заказа'!$E34,ЛазерСТ,3,FALSE)*'Данные МДФ'!$C$4)*('Форма заказа'!$K34/'Форма заказа'!$J34)+(((((('Форма заказа'!$F34*2+'Форма заказа'!$G34*2)/1000)*'Данные МДФ'!$D$4))*(VLOOKUP('Форма заказа'!$E34,ЛазерСТ,4,FALSE)))+'Данные МДФ'!$T$7)+'Данные ПЛЁНКА'!$C$18)*(1+'Данные ПЛЁНКА'!$C$17/100)*'Форма заказа'!$J34,(((VLOOKUP('Форма заказа'!$E34,ЛазерСТ,3,FALSE))*'Данные МДФ'!$C$4)*('Форма заказа'!$K34/'Форма заказа'!$J34)+(((((('Форма заказа'!$F34*2+'Форма заказа'!$G34*2)/1000)*'Данные МДФ'!$D$4))*('Данные МДФ'!$T$7+VLOOKUP('Форма заказа'!$E34,ЛазерСТ,4,FALSE)))))*'Форма заказа'!$J34),0),"Ошибка")</f>
        <v>Ошибка</v>
      </c>
    </row>
    <row r="28" spans="2:4" x14ac:dyDescent="0.25">
      <c r="B28" t="str">
        <f>IFERROR(ROUNDUP(IF('Форма заказа'!K35/'Форма заказа'!J35&lt;МинПлощФасада,(((((VLOOKUP('Форма заказа'!H35,МДФст,2,FALSE)*КоэфМДФПлёнка)+VLOOKUP('Форма заказа'!D35,ФрезеровкиСт,3,FALSE)+(VLOOKUP('Форма заказа'!E35,ПлёнкиСТ,3,FALSE)*КоэфИзбПлёнка)+ПриклеиваниеПлёнки))*(('Форма заказа'!F35*'Форма заказа'!G35)/1000000)+НаценкаФасФикс)*(1+НаценкаФасПроц/100)*'Форма заказа'!J35),(((((VLOOKUP('Форма заказа'!H35,МДФст,2,FALSE)*КоэфМДФПлёнка)+VLOOKUP('Форма заказа'!D35,ФрезеровкиСт,3,FALSE)+(VLOOKUP('Форма заказа'!E35,ПлёнкиСТ,3,FALSE)*КоэфИзбПлёнка)+ПриклеиваниеПлёнки))*(('Форма заказа'!F35*'Форма заказа'!G35)/1000000)*'Форма заказа'!J35))),0),"Ошибка")</f>
        <v>Ошибка</v>
      </c>
      <c r="C28" t="str">
        <f>IFERROR(ROUNDUP(IF('Форма заказа'!$K35/'Форма заказа'!$J35&lt;'Данные ПЛЁНКА'!$C$15,((VLOOKUP('Форма заказа'!$E35,ПУРст,3,FALSE)*'Данные МДФ'!$C$4)*('Форма заказа'!$K35/'Форма заказа'!$J35)+(((((('Форма заказа'!$F35*2+'Форма заказа'!$G35*2)/1000)*'Данные МДФ'!$D$4))*(VLOOKUP('Форма заказа'!$E35,ПУРст,4,FALSE)))+'Данные МДФ'!$T$6)+'Данные ПЛЁНКА'!$C$18)*(1+'Данные ПЛЁНКА'!$C$17/100)*'Форма заказа'!$J35,(((VLOOKUP('Форма заказа'!$E35,ПУРст,3,FALSE))*'Данные МДФ'!$C$4)*('Форма заказа'!$K35/'Форма заказа'!$J35)+(((((('Форма заказа'!$F35*2+'Форма заказа'!$G35*2)/1000)*'Данные МДФ'!$D$4))*('Данные МДФ'!$T$6+VLOOKUP('Форма заказа'!$E35,ПУРст,4,FALSE)))))*'Форма заказа'!$J35),0),"Ошибка")</f>
        <v>Ошибка</v>
      </c>
      <c r="D28" t="str">
        <f>IFERROR(ROUNDUP(IF('Форма заказа'!$K35/'Форма заказа'!$J35&lt;'Данные ПЛЁНКА'!$C$15,((VLOOKUP('Форма заказа'!$E35,ЛазерСТ,3,FALSE)*'Данные МДФ'!$C$4)*('Форма заказа'!$K35/'Форма заказа'!$J35)+(((((('Форма заказа'!$F35*2+'Форма заказа'!$G35*2)/1000)*'Данные МДФ'!$D$4))*(VLOOKUP('Форма заказа'!$E35,ЛазерСТ,4,FALSE)))+'Данные МДФ'!$T$7)+'Данные ПЛЁНКА'!$C$18)*(1+'Данные ПЛЁНКА'!$C$17/100)*'Форма заказа'!$J35,(((VLOOKUP('Форма заказа'!$E35,ЛазерСТ,3,FALSE))*'Данные МДФ'!$C$4)*('Форма заказа'!$K35/'Форма заказа'!$J35)+(((((('Форма заказа'!$F35*2+'Форма заказа'!$G35*2)/1000)*'Данные МДФ'!$D$4))*('Данные МДФ'!$T$7+VLOOKUP('Форма заказа'!$E35,ЛазерСТ,4,FALSE)))))*'Форма заказа'!$J35),0),"Ошибка")</f>
        <v>Ошибка</v>
      </c>
    </row>
    <row r="29" spans="2:4" x14ac:dyDescent="0.25">
      <c r="B29" t="str">
        <f>IFERROR(ROUNDUP(IF('Форма заказа'!K36/'Форма заказа'!J36&lt;МинПлощФасада,(((((VLOOKUP('Форма заказа'!H36,МДФст,2,FALSE)*КоэфМДФПлёнка)+VLOOKUP('Форма заказа'!D36,ФрезеровкиСт,3,FALSE)+(VLOOKUP('Форма заказа'!E36,ПлёнкиСТ,3,FALSE)*КоэфИзбПлёнка)+ПриклеиваниеПлёнки))*(('Форма заказа'!F36*'Форма заказа'!G36)/1000000)+НаценкаФасФикс)*(1+НаценкаФасПроц/100)*'Форма заказа'!J36),(((((VLOOKUP('Форма заказа'!H36,МДФст,2,FALSE)*КоэфМДФПлёнка)+VLOOKUP('Форма заказа'!D36,ФрезеровкиСт,3,FALSE)+(VLOOKUP('Форма заказа'!E36,ПлёнкиСТ,3,FALSE)*КоэфИзбПлёнка)+ПриклеиваниеПлёнки))*(('Форма заказа'!F36*'Форма заказа'!G36)/1000000)*'Форма заказа'!J36))),0),"Ошибка")</f>
        <v>Ошибка</v>
      </c>
      <c r="C29" t="str">
        <f>IFERROR(ROUNDUP(IF('Форма заказа'!$K36/'Форма заказа'!$J36&lt;'Данные ПЛЁНКА'!$C$15,((VLOOKUP('Форма заказа'!$E36,ПУРст,3,FALSE)*'Данные МДФ'!$C$4)*('Форма заказа'!$K36/'Форма заказа'!$J36)+(((((('Форма заказа'!$F36*2+'Форма заказа'!$G36*2)/1000)*'Данные МДФ'!$D$4))*(VLOOKUP('Форма заказа'!$E36,ПУРст,4,FALSE)))+'Данные МДФ'!$T$6)+'Данные ПЛЁНКА'!$C$18)*(1+'Данные ПЛЁНКА'!$C$17/100)*'Форма заказа'!$J36,(((VLOOKUP('Форма заказа'!$E36,ПУРст,3,FALSE))*'Данные МДФ'!$C$4)*('Форма заказа'!$K36/'Форма заказа'!$J36)+(((((('Форма заказа'!$F36*2+'Форма заказа'!$G36*2)/1000)*'Данные МДФ'!$D$4))*('Данные МДФ'!$T$6+VLOOKUP('Форма заказа'!$E36,ПУРст,4,FALSE)))))*'Форма заказа'!$J36),0),"Ошибка")</f>
        <v>Ошибка</v>
      </c>
      <c r="D29" t="str">
        <f>IFERROR(ROUNDUP(IF('Форма заказа'!$K36/'Форма заказа'!$J36&lt;'Данные ПЛЁНКА'!$C$15,((VLOOKUP('Форма заказа'!$E36,ЛазерСТ,3,FALSE)*'Данные МДФ'!$C$4)*('Форма заказа'!$K36/'Форма заказа'!$J36)+(((((('Форма заказа'!$F36*2+'Форма заказа'!$G36*2)/1000)*'Данные МДФ'!$D$4))*(VLOOKUP('Форма заказа'!$E36,ЛазерСТ,4,FALSE)))+'Данные МДФ'!$T$7)+'Данные ПЛЁНКА'!$C$18)*(1+'Данные ПЛЁНКА'!$C$17/100)*'Форма заказа'!$J36,(((VLOOKUP('Форма заказа'!$E36,ЛазерСТ,3,FALSE))*'Данные МДФ'!$C$4)*('Форма заказа'!$K36/'Форма заказа'!$J36)+(((((('Форма заказа'!$F36*2+'Форма заказа'!$G36*2)/1000)*'Данные МДФ'!$D$4))*('Данные МДФ'!$T$7+VLOOKUP('Форма заказа'!$E36,ЛазерСТ,4,FALSE)))))*'Форма заказа'!$J36),0),"Ошибка")</f>
        <v>Ошибка</v>
      </c>
    </row>
    <row r="30" spans="2:4" x14ac:dyDescent="0.25">
      <c r="B30" t="str">
        <f>IFERROR(ROUNDUP(IF('Форма заказа'!K37/'Форма заказа'!J37&lt;МинПлощФасада,(((((VLOOKUP('Форма заказа'!H37,МДФст,2,FALSE)*КоэфМДФПлёнка)+VLOOKUP('Форма заказа'!D37,ФрезеровкиСт,3,FALSE)+(VLOOKUP('Форма заказа'!E37,ПлёнкиСТ,3,FALSE)*КоэфИзбПлёнка)+ПриклеиваниеПлёнки))*(('Форма заказа'!F37*'Форма заказа'!G37)/1000000)+НаценкаФасФикс)*(1+НаценкаФасПроц/100)*'Форма заказа'!J37),(((((VLOOKUP('Форма заказа'!H37,МДФст,2,FALSE)*КоэфМДФПлёнка)+VLOOKUP('Форма заказа'!D37,ФрезеровкиСт,3,FALSE)+(VLOOKUP('Форма заказа'!E37,ПлёнкиСТ,3,FALSE)*КоэфИзбПлёнка)+ПриклеиваниеПлёнки))*(('Форма заказа'!F37*'Форма заказа'!G37)/1000000)*'Форма заказа'!J37))),0),"Ошибка")</f>
        <v>Ошибка</v>
      </c>
      <c r="C30" t="str">
        <f>IFERROR(ROUNDUP(IF('Форма заказа'!$K37/'Форма заказа'!$J37&lt;'Данные ПЛЁНКА'!$C$15,((VLOOKUP('Форма заказа'!$E37,ПУРст,3,FALSE)*'Данные МДФ'!$C$4)*('Форма заказа'!$K37/'Форма заказа'!$J37)+(((((('Форма заказа'!$F37*2+'Форма заказа'!$G37*2)/1000)*'Данные МДФ'!$D$4))*(VLOOKUP('Форма заказа'!$E37,ПУРст,4,FALSE)))+'Данные МДФ'!$T$6)+'Данные ПЛЁНКА'!$C$18)*(1+'Данные ПЛЁНКА'!$C$17/100)*'Форма заказа'!$J37,(((VLOOKUP('Форма заказа'!$E37,ПУРст,3,FALSE))*'Данные МДФ'!$C$4)*('Форма заказа'!$K37/'Форма заказа'!$J37)+(((((('Форма заказа'!$F37*2+'Форма заказа'!$G37*2)/1000)*'Данные МДФ'!$D$4))*('Данные МДФ'!$T$6+VLOOKUP('Форма заказа'!$E37,ПУРст,4,FALSE)))))*'Форма заказа'!$J37),0),"Ошибка")</f>
        <v>Ошибка</v>
      </c>
      <c r="D30" t="str">
        <f>IFERROR(ROUNDUP(IF('Форма заказа'!$K37/'Форма заказа'!$J37&lt;'Данные ПЛЁНКА'!$C$15,((VLOOKUP('Форма заказа'!$E37,ЛазерСТ,3,FALSE)*'Данные МДФ'!$C$4)*('Форма заказа'!$K37/'Форма заказа'!$J37)+(((((('Форма заказа'!$F37*2+'Форма заказа'!$G37*2)/1000)*'Данные МДФ'!$D$4))*(VLOOKUP('Форма заказа'!$E37,ЛазерСТ,4,FALSE)))+'Данные МДФ'!$T$7)+'Данные ПЛЁНКА'!$C$18)*(1+'Данные ПЛЁНКА'!$C$17/100)*'Форма заказа'!$J37,(((VLOOKUP('Форма заказа'!$E37,ЛазерСТ,3,FALSE))*'Данные МДФ'!$C$4)*('Форма заказа'!$K37/'Форма заказа'!$J37)+(((((('Форма заказа'!$F37*2+'Форма заказа'!$G37*2)/1000)*'Данные МДФ'!$D$4))*('Данные МДФ'!$T$7+VLOOKUP('Форма заказа'!$E37,ЛазерСТ,4,FALSE)))))*'Форма заказа'!$J37),0),"Ошибка")</f>
        <v>Ошибка</v>
      </c>
    </row>
    <row r="31" spans="2:4" x14ac:dyDescent="0.25">
      <c r="B31" t="str">
        <f>IFERROR(ROUNDUP(IF('Форма заказа'!K38/'Форма заказа'!J38&lt;МинПлощФасада,(((((VLOOKUP('Форма заказа'!H38,МДФст,2,FALSE)*КоэфМДФПлёнка)+VLOOKUP('Форма заказа'!D38,ФрезеровкиСт,3,FALSE)+(VLOOKUP('Форма заказа'!E38,ПлёнкиСТ,3,FALSE)*КоэфИзбПлёнка)+ПриклеиваниеПлёнки))*(('Форма заказа'!F38*'Форма заказа'!G38)/1000000)+НаценкаФасФикс)*(1+НаценкаФасПроц/100)*'Форма заказа'!J38),(((((VLOOKUP('Форма заказа'!H38,МДФст,2,FALSE)*КоэфМДФПлёнка)+VLOOKUP('Форма заказа'!D38,ФрезеровкиСт,3,FALSE)+(VLOOKUP('Форма заказа'!E38,ПлёнкиСТ,3,FALSE)*КоэфИзбПлёнка)+ПриклеиваниеПлёнки))*(('Форма заказа'!F38*'Форма заказа'!G38)/1000000)*'Форма заказа'!J38))),0),"Ошибка")</f>
        <v>Ошибка</v>
      </c>
      <c r="C31" t="str">
        <f>IFERROR(ROUNDUP(IF('Форма заказа'!$K38/'Форма заказа'!$J38&lt;'Данные ПЛЁНКА'!$C$15,((VLOOKUP('Форма заказа'!$E38,ПУРст,3,FALSE)*'Данные МДФ'!$C$4)*('Форма заказа'!$K38/'Форма заказа'!$J38)+(((((('Форма заказа'!$F38*2+'Форма заказа'!$G38*2)/1000)*'Данные МДФ'!$D$4))*(VLOOKUP('Форма заказа'!$E38,ПУРст,4,FALSE)))+'Данные МДФ'!$T$6)+'Данные ПЛЁНКА'!$C$18)*(1+'Данные ПЛЁНКА'!$C$17/100)*'Форма заказа'!$J38,(((VLOOKUP('Форма заказа'!$E38,ПУРст,3,FALSE))*'Данные МДФ'!$C$4)*('Форма заказа'!$K38/'Форма заказа'!$J38)+(((((('Форма заказа'!$F38*2+'Форма заказа'!$G38*2)/1000)*'Данные МДФ'!$D$4))*('Данные МДФ'!$T$6+VLOOKUP('Форма заказа'!$E38,ПУРст,4,FALSE)))))*'Форма заказа'!$J38),0),"Ошибка")</f>
        <v>Ошибка</v>
      </c>
      <c r="D31" t="str">
        <f>IFERROR(ROUNDUP(IF('Форма заказа'!$K38/'Форма заказа'!$J38&lt;'Данные ПЛЁНКА'!$C$15,((VLOOKUP('Форма заказа'!$E38,ЛазерСТ,3,FALSE)*'Данные МДФ'!$C$4)*('Форма заказа'!$K38/'Форма заказа'!$J38)+(((((('Форма заказа'!$F38*2+'Форма заказа'!$G38*2)/1000)*'Данные МДФ'!$D$4))*(VLOOKUP('Форма заказа'!$E38,ЛазерСТ,4,FALSE)))+'Данные МДФ'!$T$7)+'Данные ПЛЁНКА'!$C$18)*(1+'Данные ПЛЁНКА'!$C$17/100)*'Форма заказа'!$J38,(((VLOOKUP('Форма заказа'!$E38,ЛазерСТ,3,FALSE))*'Данные МДФ'!$C$4)*('Форма заказа'!$K38/'Форма заказа'!$J38)+(((((('Форма заказа'!$F38*2+'Форма заказа'!$G38*2)/1000)*'Данные МДФ'!$D$4))*('Данные МДФ'!$T$7+VLOOKUP('Форма заказа'!$E38,ЛазерСТ,4,FALSE)))))*'Форма заказа'!$J38),0),"Ошибка")</f>
        <v>Ошибка</v>
      </c>
    </row>
    <row r="32" spans="2:4" x14ac:dyDescent="0.25">
      <c r="B32" t="str">
        <f>IFERROR(ROUNDUP(IF('Форма заказа'!K39/'Форма заказа'!J39&lt;МинПлощФасада,(((((VLOOKUP('Форма заказа'!H39,МДФст,2,FALSE)*КоэфМДФПлёнка)+VLOOKUP('Форма заказа'!D39,ФрезеровкиСт,3,FALSE)+(VLOOKUP('Форма заказа'!E39,ПлёнкиСТ,3,FALSE)*КоэфИзбПлёнка)+ПриклеиваниеПлёнки))*(('Форма заказа'!F39*'Форма заказа'!G39)/1000000)+НаценкаФасФикс)*(1+НаценкаФасПроц/100)*'Форма заказа'!J39),(((((VLOOKUP('Форма заказа'!H39,МДФст,2,FALSE)*КоэфМДФПлёнка)+VLOOKUP('Форма заказа'!D39,ФрезеровкиСт,3,FALSE)+(VLOOKUP('Форма заказа'!E39,ПлёнкиСТ,3,FALSE)*КоэфИзбПлёнка)+ПриклеиваниеПлёнки))*(('Форма заказа'!F39*'Форма заказа'!G39)/1000000)*'Форма заказа'!J39))),0),"Ошибка")</f>
        <v>Ошибка</v>
      </c>
      <c r="C32" t="str">
        <f>IFERROR(ROUNDUP(IF('Форма заказа'!$K39/'Форма заказа'!$J39&lt;'Данные ПЛЁНКА'!$C$15,((VLOOKUP('Форма заказа'!$E39,ПУРст,3,FALSE)*'Данные МДФ'!$C$4)*('Форма заказа'!$K39/'Форма заказа'!$J39)+(((((('Форма заказа'!$F39*2+'Форма заказа'!$G39*2)/1000)*'Данные МДФ'!$D$4))*(VLOOKUP('Форма заказа'!$E39,ПУРст,4,FALSE)))+'Данные МДФ'!$T$6)+'Данные ПЛЁНКА'!$C$18)*(1+'Данные ПЛЁНКА'!$C$17/100)*'Форма заказа'!$J39,(((VLOOKUP('Форма заказа'!$E39,ПУРст,3,FALSE))*'Данные МДФ'!$C$4)*('Форма заказа'!$K39/'Форма заказа'!$J39)+(((((('Форма заказа'!$F39*2+'Форма заказа'!$G39*2)/1000)*'Данные МДФ'!$D$4))*('Данные МДФ'!$T$6+VLOOKUP('Форма заказа'!$E39,ПУРст,4,FALSE)))))*'Форма заказа'!$J39),0),"Ошибка")</f>
        <v>Ошибка</v>
      </c>
      <c r="D32" t="str">
        <f>IFERROR(ROUNDUP(IF('Форма заказа'!$K39/'Форма заказа'!$J39&lt;'Данные ПЛЁНКА'!$C$15,((VLOOKUP('Форма заказа'!$E39,ЛазерСТ,3,FALSE)*'Данные МДФ'!$C$4)*('Форма заказа'!$K39/'Форма заказа'!$J39)+(((((('Форма заказа'!$F39*2+'Форма заказа'!$G39*2)/1000)*'Данные МДФ'!$D$4))*(VLOOKUP('Форма заказа'!$E39,ЛазерСТ,4,FALSE)))+'Данные МДФ'!$T$7)+'Данные ПЛЁНКА'!$C$18)*(1+'Данные ПЛЁНКА'!$C$17/100)*'Форма заказа'!$J39,(((VLOOKUP('Форма заказа'!$E39,ЛазерСТ,3,FALSE))*'Данные МДФ'!$C$4)*('Форма заказа'!$K39/'Форма заказа'!$J39)+(((((('Форма заказа'!$F39*2+'Форма заказа'!$G39*2)/1000)*'Данные МДФ'!$D$4))*('Данные МДФ'!$T$7+VLOOKUP('Форма заказа'!$E39,ЛазерСТ,4,FALSE)))))*'Форма заказа'!$J39),0),"Ошибка")</f>
        <v>Ошибка</v>
      </c>
    </row>
    <row r="33" spans="2:4" x14ac:dyDescent="0.25">
      <c r="B33" t="str">
        <f>IFERROR(ROUNDUP(IF('Форма заказа'!K40/'Форма заказа'!J40&lt;МинПлощФасада,(((((VLOOKUP('Форма заказа'!H40,МДФст,2,FALSE)*КоэфМДФПлёнка)+VLOOKUP('Форма заказа'!D40,ФрезеровкиСт,3,FALSE)+(VLOOKUP('Форма заказа'!E40,ПлёнкиСТ,3,FALSE)*КоэфИзбПлёнка)+ПриклеиваниеПлёнки))*(('Форма заказа'!F40*'Форма заказа'!G40)/1000000)+НаценкаФасФикс)*(1+НаценкаФасПроц/100)*'Форма заказа'!J40),(((((VLOOKUP('Форма заказа'!H40,МДФст,2,FALSE)*КоэфМДФПлёнка)+VLOOKUP('Форма заказа'!D40,ФрезеровкиСт,3,FALSE)+(VLOOKUP('Форма заказа'!E40,ПлёнкиСТ,3,FALSE)*КоэфИзбПлёнка)+ПриклеиваниеПлёнки))*(('Форма заказа'!F40*'Форма заказа'!G40)/1000000)*'Форма заказа'!J40))),0),"Ошибка")</f>
        <v>Ошибка</v>
      </c>
      <c r="C33" t="str">
        <f>IFERROR(ROUNDUP(IF('Форма заказа'!$K40/'Форма заказа'!$J40&lt;'Данные ПЛЁНКА'!$C$15,((VLOOKUP('Форма заказа'!$E40,ПУРст,3,FALSE)*'Данные МДФ'!$C$4)*('Форма заказа'!$K40/'Форма заказа'!$J40)+(((((('Форма заказа'!$F40*2+'Форма заказа'!$G40*2)/1000)*'Данные МДФ'!$D$4))*(VLOOKUP('Форма заказа'!$E40,ПУРст,4,FALSE)))+'Данные МДФ'!$T$6)+'Данные ПЛЁНКА'!$C$18)*(1+'Данные ПЛЁНКА'!$C$17/100)*'Форма заказа'!$J40,(((VLOOKUP('Форма заказа'!$E40,ПУРст,3,FALSE))*'Данные МДФ'!$C$4)*('Форма заказа'!$K40/'Форма заказа'!$J40)+(((((('Форма заказа'!$F40*2+'Форма заказа'!$G40*2)/1000)*'Данные МДФ'!$D$4))*('Данные МДФ'!$T$6+VLOOKUP('Форма заказа'!$E40,ПУРст,4,FALSE)))))*'Форма заказа'!$J40),0),"Ошибка")</f>
        <v>Ошибка</v>
      </c>
      <c r="D33" t="str">
        <f>IFERROR(ROUNDUP(IF('Форма заказа'!$K40/'Форма заказа'!$J40&lt;'Данные ПЛЁНКА'!$C$15,((VLOOKUP('Форма заказа'!$E40,ЛазерСТ,3,FALSE)*'Данные МДФ'!$C$4)*('Форма заказа'!$K40/'Форма заказа'!$J40)+(((((('Форма заказа'!$F40*2+'Форма заказа'!$G40*2)/1000)*'Данные МДФ'!$D$4))*(VLOOKUP('Форма заказа'!$E40,ЛазерСТ,4,FALSE)))+'Данные МДФ'!$T$7)+'Данные ПЛЁНКА'!$C$18)*(1+'Данные ПЛЁНКА'!$C$17/100)*'Форма заказа'!$J40,(((VLOOKUP('Форма заказа'!$E40,ЛазерСТ,3,FALSE))*'Данные МДФ'!$C$4)*('Форма заказа'!$K40/'Форма заказа'!$J40)+(((((('Форма заказа'!$F40*2+'Форма заказа'!$G40*2)/1000)*'Данные МДФ'!$D$4))*('Данные МДФ'!$T$7+VLOOKUP('Форма заказа'!$E40,ЛазерСТ,4,FALSE)))))*'Форма заказа'!$J40),0),"Ошибка")</f>
        <v>Ошибка</v>
      </c>
    </row>
    <row r="34" spans="2:4" x14ac:dyDescent="0.25">
      <c r="B34" t="str">
        <f>IFERROR(ROUNDUP(IF('Форма заказа'!K41/'Форма заказа'!J41&lt;МинПлощФасада,(((((VLOOKUP('Форма заказа'!H41,МДФст,2,FALSE)*КоэфМДФПлёнка)+VLOOKUP('Форма заказа'!D41,ФрезеровкиСт,3,FALSE)+(VLOOKUP('Форма заказа'!E41,ПлёнкиСТ,3,FALSE)*КоэфИзбПлёнка)+ПриклеиваниеПлёнки))*(('Форма заказа'!F41*'Форма заказа'!G41)/1000000)+НаценкаФасФикс)*(1+НаценкаФасПроц/100)*'Форма заказа'!J41),(((((VLOOKUP('Форма заказа'!H41,МДФст,2,FALSE)*КоэфМДФПлёнка)+VLOOKUP('Форма заказа'!D41,ФрезеровкиСт,3,FALSE)+(VLOOKUP('Форма заказа'!E41,ПлёнкиСТ,3,FALSE)*КоэфИзбПлёнка)+ПриклеиваниеПлёнки))*(('Форма заказа'!F41*'Форма заказа'!G41)/1000000)*'Форма заказа'!J41))),0),"Ошибка")</f>
        <v>Ошибка</v>
      </c>
      <c r="C34" t="str">
        <f>IFERROR(ROUNDUP(IF('Форма заказа'!$K41/'Форма заказа'!$J41&lt;'Данные ПЛЁНКА'!$C$15,((VLOOKUP('Форма заказа'!$E41,ПУРст,3,FALSE)*'Данные МДФ'!$C$4)*('Форма заказа'!$K41/'Форма заказа'!$J41)+(((((('Форма заказа'!$F41*2+'Форма заказа'!$G41*2)/1000)*'Данные МДФ'!$D$4))*(VLOOKUP('Форма заказа'!$E41,ПУРст,4,FALSE)))+'Данные МДФ'!$T$6)+'Данные ПЛЁНКА'!$C$18)*(1+'Данные ПЛЁНКА'!$C$17/100)*'Форма заказа'!$J41,(((VLOOKUP('Форма заказа'!$E41,ПУРст,3,FALSE))*'Данные МДФ'!$C$4)*('Форма заказа'!$K41/'Форма заказа'!$J41)+(((((('Форма заказа'!$F41*2+'Форма заказа'!$G41*2)/1000)*'Данные МДФ'!$D$4))*('Данные МДФ'!$T$6+VLOOKUP('Форма заказа'!$E41,ПУРст,4,FALSE)))))*'Форма заказа'!$J41),0),"Ошибка")</f>
        <v>Ошибка</v>
      </c>
      <c r="D34" t="str">
        <f>IFERROR(ROUNDUP(IF('Форма заказа'!$K41/'Форма заказа'!$J41&lt;'Данные ПЛЁНКА'!$C$15,((VLOOKUP('Форма заказа'!$E41,ЛазерСТ,3,FALSE)*'Данные МДФ'!$C$4)*('Форма заказа'!$K41/'Форма заказа'!$J41)+(((((('Форма заказа'!$F41*2+'Форма заказа'!$G41*2)/1000)*'Данные МДФ'!$D$4))*(VLOOKUP('Форма заказа'!$E41,ЛазерСТ,4,FALSE)))+'Данные МДФ'!$T$7)+'Данные ПЛЁНКА'!$C$18)*(1+'Данные ПЛЁНКА'!$C$17/100)*'Форма заказа'!$J41,(((VLOOKUP('Форма заказа'!$E41,ЛазерСТ,3,FALSE))*'Данные МДФ'!$C$4)*('Форма заказа'!$K41/'Форма заказа'!$J41)+(((((('Форма заказа'!$F41*2+'Форма заказа'!$G41*2)/1000)*'Данные МДФ'!$D$4))*('Данные МДФ'!$T$7+VLOOKUP('Форма заказа'!$E41,ЛазерСТ,4,FALSE)))))*'Форма заказа'!$J41),0),"Ошибка")</f>
        <v>Ошибка</v>
      </c>
    </row>
    <row r="35" spans="2:4" x14ac:dyDescent="0.25">
      <c r="B35" t="str">
        <f>IFERROR(ROUNDUP(IF('Форма заказа'!K42/'Форма заказа'!J42&lt;МинПлощФасада,(((((VLOOKUP('Форма заказа'!H42,МДФст,2,FALSE)*КоэфМДФПлёнка)+VLOOKUP('Форма заказа'!D42,ФрезеровкиСт,3,FALSE)+(VLOOKUP('Форма заказа'!E42,ПлёнкиСТ,3,FALSE)*КоэфИзбПлёнка)+ПриклеиваниеПлёнки))*(('Форма заказа'!F42*'Форма заказа'!G42)/1000000)+НаценкаФасФикс)*(1+НаценкаФасПроц/100)*'Форма заказа'!J42),(((((VLOOKUP('Форма заказа'!H42,МДФст,2,FALSE)*КоэфМДФПлёнка)+VLOOKUP('Форма заказа'!D42,ФрезеровкиСт,3,FALSE)+(VLOOKUP('Форма заказа'!E42,ПлёнкиСТ,3,FALSE)*КоэфИзбПлёнка)+ПриклеиваниеПлёнки))*(('Форма заказа'!F42*'Форма заказа'!G42)/1000000)*'Форма заказа'!J42))),0),"Ошибка")</f>
        <v>Ошибка</v>
      </c>
      <c r="C35" t="str">
        <f>IFERROR(ROUNDUP(IF('Форма заказа'!$K42/'Форма заказа'!$J42&lt;'Данные ПЛЁНКА'!$C$15,((VLOOKUP('Форма заказа'!$E42,ПУРст,3,FALSE)*'Данные МДФ'!$C$4)*('Форма заказа'!$K42/'Форма заказа'!$J42)+(((((('Форма заказа'!$F42*2+'Форма заказа'!$G42*2)/1000)*'Данные МДФ'!$D$4))*(VLOOKUP('Форма заказа'!$E42,ПУРст,4,FALSE)))+'Данные МДФ'!$T$6)+'Данные ПЛЁНКА'!$C$18)*(1+'Данные ПЛЁНКА'!$C$17/100)*'Форма заказа'!$J42,(((VLOOKUP('Форма заказа'!$E42,ПУРст,3,FALSE))*'Данные МДФ'!$C$4)*('Форма заказа'!$K42/'Форма заказа'!$J42)+(((((('Форма заказа'!$F42*2+'Форма заказа'!$G42*2)/1000)*'Данные МДФ'!$D$4))*('Данные МДФ'!$T$6+VLOOKUP('Форма заказа'!$E42,ПУРст,4,FALSE)))))*'Форма заказа'!$J42),0),"Ошибка")</f>
        <v>Ошибка</v>
      </c>
      <c r="D35" t="str">
        <f>IFERROR(ROUNDUP(IF('Форма заказа'!$K42/'Форма заказа'!$J42&lt;'Данные ПЛЁНКА'!$C$15,((VLOOKUP('Форма заказа'!$E42,ЛазерСТ,3,FALSE)*'Данные МДФ'!$C$4)*('Форма заказа'!$K42/'Форма заказа'!$J42)+(((((('Форма заказа'!$F42*2+'Форма заказа'!$G42*2)/1000)*'Данные МДФ'!$D$4))*(VLOOKUP('Форма заказа'!$E42,ЛазерСТ,4,FALSE)))+'Данные МДФ'!$T$7)+'Данные ПЛЁНКА'!$C$18)*(1+'Данные ПЛЁНКА'!$C$17/100)*'Форма заказа'!$J42,(((VLOOKUP('Форма заказа'!$E42,ЛазерСТ,3,FALSE))*'Данные МДФ'!$C$4)*('Форма заказа'!$K42/'Форма заказа'!$J42)+(((((('Форма заказа'!$F42*2+'Форма заказа'!$G42*2)/1000)*'Данные МДФ'!$D$4))*('Данные МДФ'!$T$7+VLOOKUP('Форма заказа'!$E42,ЛазерСТ,4,FALSE)))))*'Форма заказа'!$J42),0),"Ошибка")</f>
        <v>Ошибка</v>
      </c>
    </row>
    <row r="36" spans="2:4" x14ac:dyDescent="0.25">
      <c r="B36" t="str">
        <f>IFERROR(ROUNDUP(IF('Форма заказа'!K43/'Форма заказа'!J43&lt;МинПлощФасада,(((((VLOOKUP('Форма заказа'!H43,МДФст,2,FALSE)*КоэфМДФПлёнка)+VLOOKUP('Форма заказа'!D43,ФрезеровкиСт,3,FALSE)+(VLOOKUP('Форма заказа'!E43,ПлёнкиСТ,3,FALSE)*КоэфИзбПлёнка)+ПриклеиваниеПлёнки))*(('Форма заказа'!F43*'Форма заказа'!G43)/1000000)+НаценкаФасФикс)*(1+НаценкаФасПроц/100)*'Форма заказа'!J43),(((((VLOOKUP('Форма заказа'!H43,МДФст,2,FALSE)*КоэфМДФПлёнка)+VLOOKUP('Форма заказа'!D43,ФрезеровкиСт,3,FALSE)+(VLOOKUP('Форма заказа'!E43,ПлёнкиСТ,3,FALSE)*КоэфИзбПлёнка)+ПриклеиваниеПлёнки))*(('Форма заказа'!F43*'Форма заказа'!G43)/1000000)*'Форма заказа'!J43))),0),"Ошибка")</f>
        <v>Ошибка</v>
      </c>
      <c r="C36" t="str">
        <f>IFERROR(ROUNDUP(IF('Форма заказа'!$K43/'Форма заказа'!$J43&lt;'Данные ПЛЁНКА'!$C$15,((VLOOKUP('Форма заказа'!$E43,ПУРст,3,FALSE)*'Данные МДФ'!$C$4)*('Форма заказа'!$K43/'Форма заказа'!$J43)+(((((('Форма заказа'!$F43*2+'Форма заказа'!$G43*2)/1000)*'Данные МДФ'!$D$4))*(VLOOKUP('Форма заказа'!$E43,ПУРст,4,FALSE)))+'Данные МДФ'!$T$6)+'Данные ПЛЁНКА'!$C$18)*(1+'Данные ПЛЁНКА'!$C$17/100)*'Форма заказа'!$J43,(((VLOOKUP('Форма заказа'!$E43,ПУРст,3,FALSE))*'Данные МДФ'!$C$4)*('Форма заказа'!$K43/'Форма заказа'!$J43)+(((((('Форма заказа'!$F43*2+'Форма заказа'!$G43*2)/1000)*'Данные МДФ'!$D$4))*('Данные МДФ'!$T$6+VLOOKUP('Форма заказа'!$E43,ПУРст,4,FALSE)))))*'Форма заказа'!$J43),0),"Ошибка")</f>
        <v>Ошибка</v>
      </c>
      <c r="D36" t="str">
        <f>IFERROR(ROUNDUP(IF('Форма заказа'!$K43/'Форма заказа'!$J43&lt;'Данные ПЛЁНКА'!$C$15,((VLOOKUP('Форма заказа'!$E43,ЛазерСТ,3,FALSE)*'Данные МДФ'!$C$4)*('Форма заказа'!$K43/'Форма заказа'!$J43)+(((((('Форма заказа'!$F43*2+'Форма заказа'!$G43*2)/1000)*'Данные МДФ'!$D$4))*(VLOOKUP('Форма заказа'!$E43,ЛазерСТ,4,FALSE)))+'Данные МДФ'!$T$7)+'Данные ПЛЁНКА'!$C$18)*(1+'Данные ПЛЁНКА'!$C$17/100)*'Форма заказа'!$J43,(((VLOOKUP('Форма заказа'!$E43,ЛазерСТ,3,FALSE))*'Данные МДФ'!$C$4)*('Форма заказа'!$K43/'Форма заказа'!$J43)+(((((('Форма заказа'!$F43*2+'Форма заказа'!$G43*2)/1000)*'Данные МДФ'!$D$4))*('Данные МДФ'!$T$7+VLOOKUP('Форма заказа'!$E43,ЛазерСТ,4,FALSE)))))*'Форма заказа'!$J43),0),"Ошибка")</f>
        <v>Ошибка</v>
      </c>
    </row>
    <row r="37" spans="2:4" x14ac:dyDescent="0.25">
      <c r="B37" t="str">
        <f>IFERROR(ROUNDUP(IF('Форма заказа'!K44/'Форма заказа'!J44&lt;МинПлощФасада,(((((VLOOKUP('Форма заказа'!H44,МДФст,2,FALSE)*КоэфМДФПлёнка)+VLOOKUP('Форма заказа'!D44,ФрезеровкиСт,3,FALSE)+(VLOOKUP('Форма заказа'!E44,ПлёнкиСТ,3,FALSE)*КоэфИзбПлёнка)+ПриклеиваниеПлёнки))*(('Форма заказа'!F44*'Форма заказа'!G44)/1000000)+НаценкаФасФикс)*(1+НаценкаФасПроц/100)*'Форма заказа'!J44),(((((VLOOKUP('Форма заказа'!H44,МДФст,2,FALSE)*КоэфМДФПлёнка)+VLOOKUP('Форма заказа'!D44,ФрезеровкиСт,3,FALSE)+(VLOOKUP('Форма заказа'!E44,ПлёнкиСТ,3,FALSE)*КоэфИзбПлёнка)+ПриклеиваниеПлёнки))*(('Форма заказа'!F44*'Форма заказа'!G44)/1000000)*'Форма заказа'!J44))),0),"Ошибка")</f>
        <v>Ошибка</v>
      </c>
      <c r="C37" t="str">
        <f>IFERROR(ROUNDUP(IF('Форма заказа'!$K44/'Форма заказа'!$J44&lt;'Данные ПЛЁНКА'!$C$15,((VLOOKUP('Форма заказа'!$E44,ПУРст,3,FALSE)*'Данные МДФ'!$C$4)*('Форма заказа'!$K44/'Форма заказа'!$J44)+(((((('Форма заказа'!$F44*2+'Форма заказа'!$G44*2)/1000)*'Данные МДФ'!$D$4))*(VLOOKUP('Форма заказа'!$E44,ПУРст,4,FALSE)))+'Данные МДФ'!$T$6)+'Данные ПЛЁНКА'!$C$18)*(1+'Данные ПЛЁНКА'!$C$17/100)*'Форма заказа'!$J44,(((VLOOKUP('Форма заказа'!$E44,ПУРст,3,FALSE))*'Данные МДФ'!$C$4)*('Форма заказа'!$K44/'Форма заказа'!$J44)+(((((('Форма заказа'!$F44*2+'Форма заказа'!$G44*2)/1000)*'Данные МДФ'!$D$4))*('Данные МДФ'!$T$6+VLOOKUP('Форма заказа'!$E44,ПУРст,4,FALSE)))))*'Форма заказа'!$J44),0),"Ошибка")</f>
        <v>Ошибка</v>
      </c>
      <c r="D37" t="str">
        <f>IFERROR(ROUNDUP(IF('Форма заказа'!$K44/'Форма заказа'!$J44&lt;'Данные ПЛЁНКА'!$C$15,((VLOOKUP('Форма заказа'!$E44,ЛазерСТ,3,FALSE)*'Данные МДФ'!$C$4)*('Форма заказа'!$K44/'Форма заказа'!$J44)+(((((('Форма заказа'!$F44*2+'Форма заказа'!$G44*2)/1000)*'Данные МДФ'!$D$4))*(VLOOKUP('Форма заказа'!$E44,ЛазерСТ,4,FALSE)))+'Данные МДФ'!$T$7)+'Данные ПЛЁНКА'!$C$18)*(1+'Данные ПЛЁНКА'!$C$17/100)*'Форма заказа'!$J44,(((VLOOKUP('Форма заказа'!$E44,ЛазерСТ,3,FALSE))*'Данные МДФ'!$C$4)*('Форма заказа'!$K44/'Форма заказа'!$J44)+(((((('Форма заказа'!$F44*2+'Форма заказа'!$G44*2)/1000)*'Данные МДФ'!$D$4))*('Данные МДФ'!$T$7+VLOOKUP('Форма заказа'!$E44,ЛазерСТ,4,FALSE)))))*'Форма заказа'!$J44),0),"Ошибка")</f>
        <v>Ошибка</v>
      </c>
    </row>
    <row r="38" spans="2:4" x14ac:dyDescent="0.25">
      <c r="B38" t="str">
        <f>IFERROR(ROUNDUP(IF('Форма заказа'!K45/'Форма заказа'!J45&lt;МинПлощФасада,(((((VLOOKUP('Форма заказа'!H45,МДФст,2,FALSE)*КоэфМДФПлёнка)+VLOOKUP('Форма заказа'!D45,ФрезеровкиСт,3,FALSE)+(VLOOKUP('Форма заказа'!E45,ПлёнкиСТ,3,FALSE)*КоэфИзбПлёнка)+ПриклеиваниеПлёнки))*(('Форма заказа'!F45*'Форма заказа'!G45)/1000000)+НаценкаФасФикс)*(1+НаценкаФасПроц/100)*'Форма заказа'!J45),(((((VLOOKUP('Форма заказа'!H45,МДФст,2,FALSE)*КоэфМДФПлёнка)+VLOOKUP('Форма заказа'!D45,ФрезеровкиСт,3,FALSE)+(VLOOKUP('Форма заказа'!E45,ПлёнкиСТ,3,FALSE)*КоэфИзбПлёнка)+ПриклеиваниеПлёнки))*(('Форма заказа'!F45*'Форма заказа'!G45)/1000000)*'Форма заказа'!J45))),0),"Ошибка")</f>
        <v>Ошибка</v>
      </c>
      <c r="C38" t="str">
        <f>IFERROR(ROUNDUP(IF('Форма заказа'!$K45/'Форма заказа'!$J45&lt;'Данные ПЛЁНКА'!$C$15,((VLOOKUP('Форма заказа'!$E45,ПУРст,3,FALSE)*'Данные МДФ'!$C$4)*('Форма заказа'!$K45/'Форма заказа'!$J45)+(((((('Форма заказа'!$F45*2+'Форма заказа'!$G45*2)/1000)*'Данные МДФ'!$D$4))*(VLOOKUP('Форма заказа'!$E45,ПУРст,4,FALSE)))+'Данные МДФ'!$T$6)+'Данные ПЛЁНКА'!$C$18)*(1+'Данные ПЛЁНКА'!$C$17/100)*'Форма заказа'!$J45,(((VLOOKUP('Форма заказа'!$E45,ПУРст,3,FALSE))*'Данные МДФ'!$C$4)*('Форма заказа'!$K45/'Форма заказа'!$J45)+(((((('Форма заказа'!$F45*2+'Форма заказа'!$G45*2)/1000)*'Данные МДФ'!$D$4))*('Данные МДФ'!$T$6+VLOOKUP('Форма заказа'!$E45,ПУРст,4,FALSE)))))*'Форма заказа'!$J45),0),"Ошибка")</f>
        <v>Ошибка</v>
      </c>
      <c r="D38" t="str">
        <f>IFERROR(ROUNDUP(IF('Форма заказа'!$K45/'Форма заказа'!$J45&lt;'Данные ПЛЁНКА'!$C$15,((VLOOKUP('Форма заказа'!$E45,ЛазерСТ,3,FALSE)*'Данные МДФ'!$C$4)*('Форма заказа'!$K45/'Форма заказа'!$J45)+(((((('Форма заказа'!$F45*2+'Форма заказа'!$G45*2)/1000)*'Данные МДФ'!$D$4))*(VLOOKUP('Форма заказа'!$E45,ЛазерСТ,4,FALSE)))+'Данные МДФ'!$T$7)+'Данные ПЛЁНКА'!$C$18)*(1+'Данные ПЛЁНКА'!$C$17/100)*'Форма заказа'!$J45,(((VLOOKUP('Форма заказа'!$E45,ЛазерСТ,3,FALSE))*'Данные МДФ'!$C$4)*('Форма заказа'!$K45/'Форма заказа'!$J45)+(((((('Форма заказа'!$F45*2+'Форма заказа'!$G45*2)/1000)*'Данные МДФ'!$D$4))*('Данные МДФ'!$T$7+VLOOKUP('Форма заказа'!$E45,ЛазерСТ,4,FALSE)))))*'Форма заказа'!$J45),0),"Ошибка")</f>
        <v>Ошибка</v>
      </c>
    </row>
    <row r="39" spans="2:4" x14ac:dyDescent="0.25">
      <c r="B39" t="str">
        <f>IFERROR(ROUNDUP(IF('Форма заказа'!K46/'Форма заказа'!J46&lt;МинПлощФасада,(((((VLOOKUP('Форма заказа'!H46,МДФст,2,FALSE)*КоэфМДФПлёнка)+VLOOKUP('Форма заказа'!D46,ФрезеровкиСт,3,FALSE)+(VLOOKUP('Форма заказа'!E46,ПлёнкиСТ,3,FALSE)*КоэфИзбПлёнка)+ПриклеиваниеПлёнки))*(('Форма заказа'!F46*'Форма заказа'!G46)/1000000)+НаценкаФасФикс)*(1+НаценкаФасПроц/100)*'Форма заказа'!J46),(((((VLOOKUP('Форма заказа'!H46,МДФст,2,FALSE)*КоэфМДФПлёнка)+VLOOKUP('Форма заказа'!D46,ФрезеровкиСт,3,FALSE)+(VLOOKUP('Форма заказа'!E46,ПлёнкиСТ,3,FALSE)*КоэфИзбПлёнка)+ПриклеиваниеПлёнки))*(('Форма заказа'!F46*'Форма заказа'!G46)/1000000)*'Форма заказа'!J46))),0),"Ошибка")</f>
        <v>Ошибка</v>
      </c>
      <c r="C39" t="str">
        <f>IFERROR(ROUNDUP(IF('Форма заказа'!$K46/'Форма заказа'!$J46&lt;'Данные ПЛЁНКА'!$C$15,((VLOOKUP('Форма заказа'!$E46,ПУРст,3,FALSE)*'Данные МДФ'!$C$4)*('Форма заказа'!$K46/'Форма заказа'!$J46)+(((((('Форма заказа'!$F46*2+'Форма заказа'!$G46*2)/1000)*'Данные МДФ'!$D$4))*(VLOOKUP('Форма заказа'!$E46,ПУРст,4,FALSE)))+'Данные МДФ'!$T$6)+'Данные ПЛЁНКА'!$C$18)*(1+'Данные ПЛЁНКА'!$C$17/100)*'Форма заказа'!$J46,(((VLOOKUP('Форма заказа'!$E46,ПУРст,3,FALSE))*'Данные МДФ'!$C$4)*('Форма заказа'!$K46/'Форма заказа'!$J46)+(((((('Форма заказа'!$F46*2+'Форма заказа'!$G46*2)/1000)*'Данные МДФ'!$D$4))*('Данные МДФ'!$T$6+VLOOKUP('Форма заказа'!$E46,ПУРст,4,FALSE)))))*'Форма заказа'!$J46),0),"Ошибка")</f>
        <v>Ошибка</v>
      </c>
      <c r="D39" t="str">
        <f>IFERROR(ROUNDUP(IF('Форма заказа'!$K46/'Форма заказа'!$J46&lt;'Данные ПЛЁНКА'!$C$15,((VLOOKUP('Форма заказа'!$E46,ЛазерСТ,3,FALSE)*'Данные МДФ'!$C$4)*('Форма заказа'!$K46/'Форма заказа'!$J46)+(((((('Форма заказа'!$F46*2+'Форма заказа'!$G46*2)/1000)*'Данные МДФ'!$D$4))*(VLOOKUP('Форма заказа'!$E46,ЛазерСТ,4,FALSE)))+'Данные МДФ'!$T$7)+'Данные ПЛЁНКА'!$C$18)*(1+'Данные ПЛЁНКА'!$C$17/100)*'Форма заказа'!$J46,(((VLOOKUP('Форма заказа'!$E46,ЛазерСТ,3,FALSE))*'Данные МДФ'!$C$4)*('Форма заказа'!$K46/'Форма заказа'!$J46)+(((((('Форма заказа'!$F46*2+'Форма заказа'!$G46*2)/1000)*'Данные МДФ'!$D$4))*('Данные МДФ'!$T$7+VLOOKUP('Форма заказа'!$E46,ЛазерСТ,4,FALSE)))))*'Форма заказа'!$J46),0),"Ошибка")</f>
        <v>Ошибка</v>
      </c>
    </row>
    <row r="40" spans="2:4" x14ac:dyDescent="0.25">
      <c r="B40" t="str">
        <f>IFERROR(ROUNDUP(IF('Форма заказа'!K47/'Форма заказа'!J47&lt;МинПлощФасада,(((((VLOOKUP('Форма заказа'!H47,МДФст,2,FALSE)*КоэфМДФПлёнка)+VLOOKUP('Форма заказа'!D47,ФрезеровкиСт,3,FALSE)+(VLOOKUP('Форма заказа'!E47,ПлёнкиСТ,3,FALSE)*КоэфИзбПлёнка)+ПриклеиваниеПлёнки))*(('Форма заказа'!F47*'Форма заказа'!G47)/1000000)+НаценкаФасФикс)*(1+НаценкаФасПроц/100)*'Форма заказа'!J47),(((((VLOOKUP('Форма заказа'!H47,МДФст,2,FALSE)*КоэфМДФПлёнка)+VLOOKUP('Форма заказа'!D47,ФрезеровкиСт,3,FALSE)+(VLOOKUP('Форма заказа'!E47,ПлёнкиСТ,3,FALSE)*КоэфИзбПлёнка)+ПриклеиваниеПлёнки))*(('Форма заказа'!F47*'Форма заказа'!G47)/1000000)*'Форма заказа'!J47))),0),"Ошибка")</f>
        <v>Ошибка</v>
      </c>
      <c r="C40" t="str">
        <f>IFERROR(ROUNDUP(IF('Форма заказа'!$K47/'Форма заказа'!$J47&lt;'Данные ПЛЁНКА'!$C$15,((VLOOKUP('Форма заказа'!$E47,ПУРст,3,FALSE)*'Данные МДФ'!$C$4)*('Форма заказа'!$K47/'Форма заказа'!$J47)+(((((('Форма заказа'!$F47*2+'Форма заказа'!$G47*2)/1000)*'Данные МДФ'!$D$4))*(VLOOKUP('Форма заказа'!$E47,ПУРст,4,FALSE)))+'Данные МДФ'!$T$6)+'Данные ПЛЁНКА'!$C$18)*(1+'Данные ПЛЁНКА'!$C$17/100)*'Форма заказа'!$J47,(((VLOOKUP('Форма заказа'!$E47,ПУРст,3,FALSE))*'Данные МДФ'!$C$4)*('Форма заказа'!$K47/'Форма заказа'!$J47)+(((((('Форма заказа'!$F47*2+'Форма заказа'!$G47*2)/1000)*'Данные МДФ'!$D$4))*('Данные МДФ'!$T$6+VLOOKUP('Форма заказа'!$E47,ПУРст,4,FALSE)))))*'Форма заказа'!$J47),0),"Ошибка")</f>
        <v>Ошибка</v>
      </c>
      <c r="D40" t="str">
        <f>IFERROR(ROUNDUP(IF('Форма заказа'!$K47/'Форма заказа'!$J47&lt;'Данные ПЛЁНКА'!$C$15,((VLOOKUP('Форма заказа'!$E47,ЛазерСТ,3,FALSE)*'Данные МДФ'!$C$4)*('Форма заказа'!$K47/'Форма заказа'!$J47)+(((((('Форма заказа'!$F47*2+'Форма заказа'!$G47*2)/1000)*'Данные МДФ'!$D$4))*(VLOOKUP('Форма заказа'!$E47,ЛазерСТ,4,FALSE)))+'Данные МДФ'!$T$7)+'Данные ПЛЁНКА'!$C$18)*(1+'Данные ПЛЁНКА'!$C$17/100)*'Форма заказа'!$J47,(((VLOOKUP('Форма заказа'!$E47,ЛазерСТ,3,FALSE))*'Данные МДФ'!$C$4)*('Форма заказа'!$K47/'Форма заказа'!$J47)+(((((('Форма заказа'!$F47*2+'Форма заказа'!$G47*2)/1000)*'Данные МДФ'!$D$4))*('Данные МДФ'!$T$7+VLOOKUP('Форма заказа'!$E47,ЛазерСТ,4,FALSE)))))*'Форма заказа'!$J47),0),"Ошибка")</f>
        <v>Ошибка</v>
      </c>
    </row>
    <row r="41" spans="2:4" x14ac:dyDescent="0.25">
      <c r="B41" t="str">
        <f>IFERROR(ROUNDUP(IF('Форма заказа'!K48/'Форма заказа'!J48&lt;МинПлощФасада,(((((VLOOKUP('Форма заказа'!H48,МДФст,2,FALSE)*КоэфМДФПлёнка)+VLOOKUP('Форма заказа'!D48,ФрезеровкиСт,3,FALSE)+(VLOOKUP('Форма заказа'!E48,ПлёнкиСТ,3,FALSE)*КоэфИзбПлёнка)+ПриклеиваниеПлёнки))*(('Форма заказа'!F48*'Форма заказа'!G48)/1000000)+НаценкаФасФикс)*(1+НаценкаФасПроц/100)*'Форма заказа'!J48),(((((VLOOKUP('Форма заказа'!H48,МДФст,2,FALSE)*КоэфМДФПлёнка)+VLOOKUP('Форма заказа'!D48,ФрезеровкиСт,3,FALSE)+(VLOOKUP('Форма заказа'!E48,ПлёнкиСТ,3,FALSE)*КоэфИзбПлёнка)+ПриклеиваниеПлёнки))*(('Форма заказа'!F48*'Форма заказа'!G48)/1000000)*'Форма заказа'!J48))),0),"Ошибка")</f>
        <v>Ошибка</v>
      </c>
      <c r="C41" t="str">
        <f>IFERROR(ROUNDUP(IF('Форма заказа'!$K48/'Форма заказа'!$J48&lt;'Данные ПЛЁНКА'!$C$15,((VLOOKUP('Форма заказа'!$E48,ПУРст,3,FALSE)*'Данные МДФ'!$C$4)*('Форма заказа'!$K48/'Форма заказа'!$J48)+(((((('Форма заказа'!$F48*2+'Форма заказа'!$G48*2)/1000)*'Данные МДФ'!$D$4))*(VLOOKUP('Форма заказа'!$E48,ПУРст,4,FALSE)))+'Данные МДФ'!$T$6)+'Данные ПЛЁНКА'!$C$18)*(1+'Данные ПЛЁНКА'!$C$17/100)*'Форма заказа'!$J48,(((VLOOKUP('Форма заказа'!$E48,ПУРст,3,FALSE))*'Данные МДФ'!$C$4)*('Форма заказа'!$K48/'Форма заказа'!$J48)+(((((('Форма заказа'!$F48*2+'Форма заказа'!$G48*2)/1000)*'Данные МДФ'!$D$4))*('Данные МДФ'!$T$6+VLOOKUP('Форма заказа'!$E48,ПУРст,4,FALSE)))))*'Форма заказа'!$J48),0),"Ошибка")</f>
        <v>Ошибка</v>
      </c>
      <c r="D41" t="str">
        <f>IFERROR(ROUNDUP(IF('Форма заказа'!$K48/'Форма заказа'!$J48&lt;'Данные ПЛЁНКА'!$C$15,((VLOOKUP('Форма заказа'!$E48,ЛазерСТ,3,FALSE)*'Данные МДФ'!$C$4)*('Форма заказа'!$K48/'Форма заказа'!$J48)+(((((('Форма заказа'!$F48*2+'Форма заказа'!$G48*2)/1000)*'Данные МДФ'!$D$4))*(VLOOKUP('Форма заказа'!$E48,ЛазерСТ,4,FALSE)))+'Данные МДФ'!$T$7)+'Данные ПЛЁНКА'!$C$18)*(1+'Данные ПЛЁНКА'!$C$17/100)*'Форма заказа'!$J48,(((VLOOKUP('Форма заказа'!$E48,ЛазерСТ,3,FALSE))*'Данные МДФ'!$C$4)*('Форма заказа'!$K48/'Форма заказа'!$J48)+(((((('Форма заказа'!$F48*2+'Форма заказа'!$G48*2)/1000)*'Данные МДФ'!$D$4))*('Данные МДФ'!$T$7+VLOOKUP('Форма заказа'!$E48,ЛазерСТ,4,FALSE)))))*'Форма заказа'!$J48),0),"Ошибка")</f>
        <v>Ошибка</v>
      </c>
    </row>
    <row r="42" spans="2:4" x14ac:dyDescent="0.25">
      <c r="B42" t="str">
        <f>IFERROR(ROUNDUP(IF('Форма заказа'!K49/'Форма заказа'!J49&lt;МинПлощФасада,(((((VLOOKUP('Форма заказа'!H49,МДФст,2,FALSE)*КоэфМДФПлёнка)+VLOOKUP('Форма заказа'!D49,ФрезеровкиСт,3,FALSE)+(VLOOKUP('Форма заказа'!E49,ПлёнкиСТ,3,FALSE)*КоэфИзбПлёнка)+ПриклеиваниеПлёнки))*(('Форма заказа'!F49*'Форма заказа'!G49)/1000000)+НаценкаФасФикс)*(1+НаценкаФасПроц/100)*'Форма заказа'!J49),(((((VLOOKUP('Форма заказа'!H49,МДФст,2,FALSE)*КоэфМДФПлёнка)+VLOOKUP('Форма заказа'!D49,ФрезеровкиСт,3,FALSE)+(VLOOKUP('Форма заказа'!E49,ПлёнкиСТ,3,FALSE)*КоэфИзбПлёнка)+ПриклеиваниеПлёнки))*(('Форма заказа'!F49*'Форма заказа'!G49)/1000000)*'Форма заказа'!J49))),0),"Ошибка")</f>
        <v>Ошибка</v>
      </c>
      <c r="C42" t="str">
        <f>IFERROR(ROUNDUP(IF('Форма заказа'!$K49/'Форма заказа'!$J49&lt;'Данные ПЛЁНКА'!$C$15,((VLOOKUP('Форма заказа'!$E49,ПУРст,3,FALSE)*'Данные МДФ'!$C$4)*('Форма заказа'!$K49/'Форма заказа'!$J49)+(((((('Форма заказа'!$F49*2+'Форма заказа'!$G49*2)/1000)*'Данные МДФ'!$D$4))*(VLOOKUP('Форма заказа'!$E49,ПУРст,4,FALSE)))+'Данные МДФ'!$T$6)+'Данные ПЛЁНКА'!$C$18)*(1+'Данные ПЛЁНКА'!$C$17/100)*'Форма заказа'!$J49,(((VLOOKUP('Форма заказа'!$E49,ПУРст,3,FALSE))*'Данные МДФ'!$C$4)*('Форма заказа'!$K49/'Форма заказа'!$J49)+(((((('Форма заказа'!$F49*2+'Форма заказа'!$G49*2)/1000)*'Данные МДФ'!$D$4))*('Данные МДФ'!$T$6+VLOOKUP('Форма заказа'!$E49,ПУРст,4,FALSE)))))*'Форма заказа'!$J49),0),"Ошибка")</f>
        <v>Ошибка</v>
      </c>
      <c r="D42" t="str">
        <f>IFERROR(ROUNDUP(IF('Форма заказа'!$K49/'Форма заказа'!$J49&lt;'Данные ПЛЁНКА'!$C$15,((VLOOKUP('Форма заказа'!$E49,ЛазерСТ,3,FALSE)*'Данные МДФ'!$C$4)*('Форма заказа'!$K49/'Форма заказа'!$J49)+(((((('Форма заказа'!$F49*2+'Форма заказа'!$G49*2)/1000)*'Данные МДФ'!$D$4))*(VLOOKUP('Форма заказа'!$E49,ЛазерСТ,4,FALSE)))+'Данные МДФ'!$T$7)+'Данные ПЛЁНКА'!$C$18)*(1+'Данные ПЛЁНКА'!$C$17/100)*'Форма заказа'!$J49,(((VLOOKUP('Форма заказа'!$E49,ЛазерСТ,3,FALSE))*'Данные МДФ'!$C$4)*('Форма заказа'!$K49/'Форма заказа'!$J49)+(((((('Форма заказа'!$F49*2+'Форма заказа'!$G49*2)/1000)*'Данные МДФ'!$D$4))*('Данные МДФ'!$T$7+VLOOKUP('Форма заказа'!$E49,ЛазерСТ,4,FALSE)))))*'Форма заказа'!$J49),0),"Ошибка")</f>
        <v>Ошибка</v>
      </c>
    </row>
    <row r="43" spans="2:4" x14ac:dyDescent="0.25">
      <c r="B43" t="str">
        <f>IFERROR(ROUNDUP(IF('Форма заказа'!K50/'Форма заказа'!J50&lt;МинПлощФасада,(((((VLOOKUP('Форма заказа'!H50,МДФст,2,FALSE)*КоэфМДФПлёнка)+VLOOKUP('Форма заказа'!D50,ФрезеровкиСт,3,FALSE)+(VLOOKUP('Форма заказа'!E50,ПлёнкиСТ,3,FALSE)*КоэфИзбПлёнка)+ПриклеиваниеПлёнки))*(('Форма заказа'!F50*'Форма заказа'!G50)/1000000)+НаценкаФасФикс)*(1+НаценкаФасПроц/100)*'Форма заказа'!J50),(((((VLOOKUP('Форма заказа'!H50,МДФст,2,FALSE)*КоэфМДФПлёнка)+VLOOKUP('Форма заказа'!D50,ФрезеровкиСт,3,FALSE)+(VLOOKUP('Форма заказа'!E50,ПлёнкиСТ,3,FALSE)*КоэфИзбПлёнка)+ПриклеиваниеПлёнки))*(('Форма заказа'!F50*'Форма заказа'!G50)/1000000)*'Форма заказа'!J50))),0),"Ошибка")</f>
        <v>Ошибка</v>
      </c>
      <c r="C43" t="str">
        <f>IFERROR(ROUNDUP(IF('Форма заказа'!$K50/'Форма заказа'!$J50&lt;'Данные ПЛЁНКА'!$C$15,((VLOOKUP('Форма заказа'!$E50,ПУРст,3,FALSE)*'Данные МДФ'!$C$4)*('Форма заказа'!$K50/'Форма заказа'!$J50)+(((((('Форма заказа'!$F50*2+'Форма заказа'!$G50*2)/1000)*'Данные МДФ'!$D$4))*(VLOOKUP('Форма заказа'!$E50,ПУРст,4,FALSE)))+'Данные МДФ'!$T$6)+'Данные ПЛЁНКА'!$C$18)*(1+'Данные ПЛЁНКА'!$C$17/100)*'Форма заказа'!$J50,(((VLOOKUP('Форма заказа'!$E50,ПУРст,3,FALSE))*'Данные МДФ'!$C$4)*('Форма заказа'!$K50/'Форма заказа'!$J50)+(((((('Форма заказа'!$F50*2+'Форма заказа'!$G50*2)/1000)*'Данные МДФ'!$D$4))*('Данные МДФ'!$T$6+VLOOKUP('Форма заказа'!$E50,ПУРст,4,FALSE)))))*'Форма заказа'!$J50),0),"Ошибка")</f>
        <v>Ошибка</v>
      </c>
      <c r="D43" t="str">
        <f>IFERROR(ROUNDUP(IF('Форма заказа'!$K50/'Форма заказа'!$J50&lt;'Данные ПЛЁНКА'!$C$15,((VLOOKUP('Форма заказа'!$E50,ЛазерСТ,3,FALSE)*'Данные МДФ'!$C$4)*('Форма заказа'!$K50/'Форма заказа'!$J50)+(((((('Форма заказа'!$F50*2+'Форма заказа'!$G50*2)/1000)*'Данные МДФ'!$D$4))*(VLOOKUP('Форма заказа'!$E50,ЛазерСТ,4,FALSE)))+'Данные МДФ'!$T$7)+'Данные ПЛЁНКА'!$C$18)*(1+'Данные ПЛЁНКА'!$C$17/100)*'Форма заказа'!$J50,(((VLOOKUP('Форма заказа'!$E50,ЛазерСТ,3,FALSE))*'Данные МДФ'!$C$4)*('Форма заказа'!$K50/'Форма заказа'!$J50)+(((((('Форма заказа'!$F50*2+'Форма заказа'!$G50*2)/1000)*'Данные МДФ'!$D$4))*('Данные МДФ'!$T$7+VLOOKUP('Форма заказа'!$E50,ЛазерСТ,4,FALSE)))))*'Форма заказа'!$J50),0),"Ошибка")</f>
        <v>Ошибка</v>
      </c>
    </row>
    <row r="44" spans="2:4" x14ac:dyDescent="0.25">
      <c r="B44" t="str">
        <f>IFERROR(ROUNDUP(IF('Форма заказа'!K51/'Форма заказа'!J51&lt;МинПлощФасада,(((((VLOOKUP('Форма заказа'!H51,МДФст,2,FALSE)*КоэфМДФПлёнка)+VLOOKUP('Форма заказа'!D51,ФрезеровкиСт,3,FALSE)+(VLOOKUP('Форма заказа'!E51,ПлёнкиСТ,3,FALSE)*КоэфИзбПлёнка)+ПриклеиваниеПлёнки))*(('Форма заказа'!F51*'Форма заказа'!G51)/1000000)+НаценкаФасФикс)*(1+НаценкаФасПроц/100)*'Форма заказа'!J51),(((((VLOOKUP('Форма заказа'!H51,МДФст,2,FALSE)*КоэфМДФПлёнка)+VLOOKUP('Форма заказа'!D51,ФрезеровкиСт,3,FALSE)+(VLOOKUP('Форма заказа'!E51,ПлёнкиСТ,3,FALSE)*КоэфИзбПлёнка)+ПриклеиваниеПлёнки))*(('Форма заказа'!F51*'Форма заказа'!G51)/1000000)*'Форма заказа'!J51))),0),"Ошибка")</f>
        <v>Ошибка</v>
      </c>
      <c r="C44" t="str">
        <f>IFERROR(ROUNDUP(IF('Форма заказа'!$K51/'Форма заказа'!$J51&lt;'Данные ПЛЁНКА'!$C$15,((VLOOKUP('Форма заказа'!$E51,ПУРст,3,FALSE)*'Данные МДФ'!$C$4)*('Форма заказа'!$K51/'Форма заказа'!$J51)+(((((('Форма заказа'!$F51*2+'Форма заказа'!$G51*2)/1000)*'Данные МДФ'!$D$4))*(VLOOKUP('Форма заказа'!$E51,ПУРст,4,FALSE)))+'Данные МДФ'!$T$6)+'Данные ПЛЁНКА'!$C$18)*(1+'Данные ПЛЁНКА'!$C$17/100)*'Форма заказа'!$J51,(((VLOOKUP('Форма заказа'!$E51,ПУРст,3,FALSE))*'Данные МДФ'!$C$4)*('Форма заказа'!$K51/'Форма заказа'!$J51)+(((((('Форма заказа'!$F51*2+'Форма заказа'!$G51*2)/1000)*'Данные МДФ'!$D$4))*('Данные МДФ'!$T$6+VLOOKUP('Форма заказа'!$E51,ПУРст,4,FALSE)))))*'Форма заказа'!$J51),0),"Ошибка")</f>
        <v>Ошибка</v>
      </c>
      <c r="D44" t="str">
        <f>IFERROR(ROUNDUP(IF('Форма заказа'!$K51/'Форма заказа'!$J51&lt;'Данные ПЛЁНКА'!$C$15,((VLOOKUP('Форма заказа'!$E51,ЛазерСТ,3,FALSE)*'Данные МДФ'!$C$4)*('Форма заказа'!$K51/'Форма заказа'!$J51)+(((((('Форма заказа'!$F51*2+'Форма заказа'!$G51*2)/1000)*'Данные МДФ'!$D$4))*(VLOOKUP('Форма заказа'!$E51,ЛазерСТ,4,FALSE)))+'Данные МДФ'!$T$7)+'Данные ПЛЁНКА'!$C$18)*(1+'Данные ПЛЁНКА'!$C$17/100)*'Форма заказа'!$J51,(((VLOOKUP('Форма заказа'!$E51,ЛазерСТ,3,FALSE))*'Данные МДФ'!$C$4)*('Форма заказа'!$K51/'Форма заказа'!$J51)+(((((('Форма заказа'!$F51*2+'Форма заказа'!$G51*2)/1000)*'Данные МДФ'!$D$4))*('Данные МДФ'!$T$7+VLOOKUP('Форма заказа'!$E51,ЛазерСТ,4,FALSE)))))*'Форма заказа'!$J51),0),"Ошибка")</f>
        <v>Ошибка</v>
      </c>
    </row>
    <row r="45" spans="2:4" x14ac:dyDescent="0.25">
      <c r="B45" t="str">
        <f>IFERROR(ROUNDUP(IF('Форма заказа'!K52/'Форма заказа'!J52&lt;МинПлощФасада,(((((VLOOKUP('Форма заказа'!H52,МДФст,2,FALSE)*КоэфМДФПлёнка)+VLOOKUP('Форма заказа'!D52,ФрезеровкиСт,3,FALSE)+(VLOOKUP('Форма заказа'!E52,ПлёнкиСТ,3,FALSE)*КоэфИзбПлёнка)+ПриклеиваниеПлёнки))*(('Форма заказа'!F52*'Форма заказа'!G52)/1000000)+НаценкаФасФикс)*(1+НаценкаФасПроц/100)*'Форма заказа'!J52),(((((VLOOKUP('Форма заказа'!H52,МДФст,2,FALSE)*КоэфМДФПлёнка)+VLOOKUP('Форма заказа'!D52,ФрезеровкиСт,3,FALSE)+(VLOOKUP('Форма заказа'!E52,ПлёнкиСТ,3,FALSE)*КоэфИзбПлёнка)+ПриклеиваниеПлёнки))*(('Форма заказа'!F52*'Форма заказа'!G52)/1000000)*'Форма заказа'!J52))),0),"Ошибка")</f>
        <v>Ошибка</v>
      </c>
      <c r="C45" t="str">
        <f>IFERROR(ROUNDUP(IF('Форма заказа'!$K52/'Форма заказа'!$J52&lt;'Данные ПЛЁНКА'!$C$15,((VLOOKUP('Форма заказа'!$E52,ПУРст,3,FALSE)*'Данные МДФ'!$C$4)*('Форма заказа'!$K52/'Форма заказа'!$J52)+(((((('Форма заказа'!$F52*2+'Форма заказа'!$G52*2)/1000)*'Данные МДФ'!$D$4))*(VLOOKUP('Форма заказа'!$E52,ПУРст,4,FALSE)))+'Данные МДФ'!$T$6)+'Данные ПЛЁНКА'!$C$18)*(1+'Данные ПЛЁНКА'!$C$17/100)*'Форма заказа'!$J52,(((VLOOKUP('Форма заказа'!$E52,ПУРст,3,FALSE))*'Данные МДФ'!$C$4)*('Форма заказа'!$K52/'Форма заказа'!$J52)+(((((('Форма заказа'!$F52*2+'Форма заказа'!$G52*2)/1000)*'Данные МДФ'!$D$4))*('Данные МДФ'!$T$6+VLOOKUP('Форма заказа'!$E52,ПУРст,4,FALSE)))))*'Форма заказа'!$J52),0),"Ошибка")</f>
        <v>Ошибка</v>
      </c>
      <c r="D45" t="str">
        <f>IFERROR(ROUNDUP(IF('Форма заказа'!$K52/'Форма заказа'!$J52&lt;'Данные ПЛЁНКА'!$C$15,((VLOOKUP('Форма заказа'!$E52,ЛазерСТ,3,FALSE)*'Данные МДФ'!$C$4)*('Форма заказа'!$K52/'Форма заказа'!$J52)+(((((('Форма заказа'!$F52*2+'Форма заказа'!$G52*2)/1000)*'Данные МДФ'!$D$4))*(VLOOKUP('Форма заказа'!$E52,ЛазерСТ,4,FALSE)))+'Данные МДФ'!$T$7)+'Данные ПЛЁНКА'!$C$18)*(1+'Данные ПЛЁНКА'!$C$17/100)*'Форма заказа'!$J52,(((VLOOKUP('Форма заказа'!$E52,ЛазерСТ,3,FALSE))*'Данные МДФ'!$C$4)*('Форма заказа'!$K52/'Форма заказа'!$J52)+(((((('Форма заказа'!$F52*2+'Форма заказа'!$G52*2)/1000)*'Данные МДФ'!$D$4))*('Данные МДФ'!$T$7+VLOOKUP('Форма заказа'!$E52,ЛазерСТ,4,FALSE)))))*'Форма заказа'!$J52),0),"Ошибка")</f>
        <v>Ошибка</v>
      </c>
    </row>
    <row r="46" spans="2:4" x14ac:dyDescent="0.25">
      <c r="B46" t="str">
        <f>IFERROR(ROUNDUP(IF('Форма заказа'!K53/'Форма заказа'!J53&lt;МинПлощФасада,(((((VLOOKUP('Форма заказа'!H53,МДФст,2,FALSE)*КоэфМДФПлёнка)+VLOOKUP('Форма заказа'!D53,ФрезеровкиСт,3,FALSE)+(VLOOKUP('Форма заказа'!E53,ПлёнкиСТ,3,FALSE)*КоэфИзбПлёнка)+ПриклеиваниеПлёнки))*(('Форма заказа'!F53*'Форма заказа'!G53)/1000000)+НаценкаФасФикс)*(1+НаценкаФасПроц/100)*'Форма заказа'!J53),(((((VLOOKUP('Форма заказа'!H53,МДФст,2,FALSE)*КоэфМДФПлёнка)+VLOOKUP('Форма заказа'!D53,ФрезеровкиСт,3,FALSE)+(VLOOKUP('Форма заказа'!E53,ПлёнкиСТ,3,FALSE)*КоэфИзбПлёнка)+ПриклеиваниеПлёнки))*(('Форма заказа'!F53*'Форма заказа'!G53)/1000000)*'Форма заказа'!J53))),0),"Ошибка")</f>
        <v>Ошибка</v>
      </c>
      <c r="C46" t="str">
        <f>IFERROR(ROUNDUP(IF('Форма заказа'!$K53/'Форма заказа'!$J53&lt;'Данные ПЛЁНКА'!$C$15,((VLOOKUP('Форма заказа'!$E53,ПУРст,3,FALSE)*'Данные МДФ'!$C$4)*('Форма заказа'!$K53/'Форма заказа'!$J53)+(((((('Форма заказа'!$F53*2+'Форма заказа'!$G53*2)/1000)*'Данные МДФ'!$D$4))*(VLOOKUP('Форма заказа'!$E53,ПУРст,4,FALSE)))+'Данные МДФ'!$T$6)+'Данные ПЛЁНКА'!$C$18)*(1+'Данные ПЛЁНКА'!$C$17/100)*'Форма заказа'!$J53,(((VLOOKUP('Форма заказа'!$E53,ПУРст,3,FALSE))*'Данные МДФ'!$C$4)*('Форма заказа'!$K53/'Форма заказа'!$J53)+(((((('Форма заказа'!$F53*2+'Форма заказа'!$G53*2)/1000)*'Данные МДФ'!$D$4))*('Данные МДФ'!$T$6+VLOOKUP('Форма заказа'!$E53,ПУРст,4,FALSE)))))*'Форма заказа'!$J53),0),"Ошибка")</f>
        <v>Ошибка</v>
      </c>
      <c r="D46" t="str">
        <f>IFERROR(ROUNDUP(IF('Форма заказа'!$K53/'Форма заказа'!$J53&lt;'Данные ПЛЁНКА'!$C$15,((VLOOKUP('Форма заказа'!$E53,ЛазерСТ,3,FALSE)*'Данные МДФ'!$C$4)*('Форма заказа'!$K53/'Форма заказа'!$J53)+(((((('Форма заказа'!$F53*2+'Форма заказа'!$G53*2)/1000)*'Данные МДФ'!$D$4))*(VLOOKUP('Форма заказа'!$E53,ЛазерСТ,4,FALSE)))+'Данные МДФ'!$T$7)+'Данные ПЛЁНКА'!$C$18)*(1+'Данные ПЛЁНКА'!$C$17/100)*'Форма заказа'!$J53,(((VLOOKUP('Форма заказа'!$E53,ЛазерСТ,3,FALSE))*'Данные МДФ'!$C$4)*('Форма заказа'!$K53/'Форма заказа'!$J53)+(((((('Форма заказа'!$F53*2+'Форма заказа'!$G53*2)/1000)*'Данные МДФ'!$D$4))*('Данные МДФ'!$T$7+VLOOKUP('Форма заказа'!$E53,ЛазерСТ,4,FALSE)))))*'Форма заказа'!$J53),0),"Ошибка")</f>
        <v>Ошибка</v>
      </c>
    </row>
    <row r="47" spans="2:4" x14ac:dyDescent="0.25">
      <c r="B47" t="str">
        <f>IFERROR(ROUNDUP(IF('Форма заказа'!K54/'Форма заказа'!J54&lt;МинПлощФасада,(((((VLOOKUP('Форма заказа'!H54,МДФст,2,FALSE)*КоэфМДФПлёнка)+VLOOKUP('Форма заказа'!D54,ФрезеровкиСт,3,FALSE)+(VLOOKUP('Форма заказа'!E54,ПлёнкиСТ,3,FALSE)*КоэфИзбПлёнка)+ПриклеиваниеПлёнки))*(('Форма заказа'!F54*'Форма заказа'!G54)/1000000)+НаценкаФасФикс)*(1+НаценкаФасПроц/100)*'Форма заказа'!J54),(((((VLOOKUP('Форма заказа'!H54,МДФст,2,FALSE)*КоэфМДФПлёнка)+VLOOKUP('Форма заказа'!D54,ФрезеровкиСт,3,FALSE)+(VLOOKUP('Форма заказа'!E54,ПлёнкиСТ,3,FALSE)*КоэфИзбПлёнка)+ПриклеиваниеПлёнки))*(('Форма заказа'!F54*'Форма заказа'!G54)/1000000)*'Форма заказа'!J54))),0),"Ошибка")</f>
        <v>Ошибка</v>
      </c>
      <c r="C47" t="str">
        <f>IFERROR(ROUNDUP(IF('Форма заказа'!$K54/'Форма заказа'!$J54&lt;'Данные ПЛЁНКА'!$C$15,((VLOOKUP('Форма заказа'!$E54,ПУРст,3,FALSE)*'Данные МДФ'!$C$4)*('Форма заказа'!$K54/'Форма заказа'!$J54)+(((((('Форма заказа'!$F54*2+'Форма заказа'!$G54*2)/1000)*'Данные МДФ'!$D$4))*(VLOOKUP('Форма заказа'!$E54,ПУРст,4,FALSE)))+'Данные МДФ'!$T$6)+'Данные ПЛЁНКА'!$C$18)*(1+'Данные ПЛЁНКА'!$C$17/100)*'Форма заказа'!$J54,(((VLOOKUP('Форма заказа'!$E54,ПУРст,3,FALSE))*'Данные МДФ'!$C$4)*('Форма заказа'!$K54/'Форма заказа'!$J54)+(((((('Форма заказа'!$F54*2+'Форма заказа'!$G54*2)/1000)*'Данные МДФ'!$D$4))*('Данные МДФ'!$T$6+VLOOKUP('Форма заказа'!$E54,ПУРст,4,FALSE)))))*'Форма заказа'!$J54),0),"Ошибка")</f>
        <v>Ошибка</v>
      </c>
      <c r="D47" t="str">
        <f>IFERROR(ROUNDUP(IF('Форма заказа'!$K54/'Форма заказа'!$J54&lt;'Данные ПЛЁНКА'!$C$15,((VLOOKUP('Форма заказа'!$E54,ЛазерСТ,3,FALSE)*'Данные МДФ'!$C$4)*('Форма заказа'!$K54/'Форма заказа'!$J54)+(((((('Форма заказа'!$F54*2+'Форма заказа'!$G54*2)/1000)*'Данные МДФ'!$D$4))*(VLOOKUP('Форма заказа'!$E54,ЛазерСТ,4,FALSE)))+'Данные МДФ'!$T$7)+'Данные ПЛЁНКА'!$C$18)*(1+'Данные ПЛЁНКА'!$C$17/100)*'Форма заказа'!$J54,(((VLOOKUP('Форма заказа'!$E54,ЛазерСТ,3,FALSE))*'Данные МДФ'!$C$4)*('Форма заказа'!$K54/'Форма заказа'!$J54)+(((((('Форма заказа'!$F54*2+'Форма заказа'!$G54*2)/1000)*'Данные МДФ'!$D$4))*('Данные МДФ'!$T$7+VLOOKUP('Форма заказа'!$E54,ЛазерСТ,4,FALSE)))))*'Форма заказа'!$J54),0),"Ошибка")</f>
        <v>Ошибка</v>
      </c>
    </row>
    <row r="48" spans="2:4" x14ac:dyDescent="0.25">
      <c r="B48" t="str">
        <f>IFERROR(ROUNDUP(IF('Форма заказа'!K55/'Форма заказа'!J55&lt;МинПлощФасада,(((((VLOOKUP('Форма заказа'!H55,МДФст,2,FALSE)*КоэфМДФПлёнка)+VLOOKUP('Форма заказа'!D55,ФрезеровкиСт,3,FALSE)+(VLOOKUP('Форма заказа'!E55,ПлёнкиСТ,3,FALSE)*КоэфИзбПлёнка)+ПриклеиваниеПлёнки))*(('Форма заказа'!F55*'Форма заказа'!G55)/1000000)+НаценкаФасФикс)*(1+НаценкаФасПроц/100)*'Форма заказа'!J55),(((((VLOOKUP('Форма заказа'!H55,МДФст,2,FALSE)*КоэфМДФПлёнка)+VLOOKUP('Форма заказа'!D55,ФрезеровкиСт,3,FALSE)+(VLOOKUP('Форма заказа'!E55,ПлёнкиСТ,3,FALSE)*КоэфИзбПлёнка)+ПриклеиваниеПлёнки))*(('Форма заказа'!F55*'Форма заказа'!G55)/1000000)*'Форма заказа'!J55))),0),"Ошибка")</f>
        <v>Ошибка</v>
      </c>
      <c r="C48" t="str">
        <f>IFERROR(ROUNDUP(IF('Форма заказа'!$K55/'Форма заказа'!$J55&lt;'Данные ПЛЁНКА'!$C$15,((VLOOKUP('Форма заказа'!$E55,ПУРст,3,FALSE)*'Данные МДФ'!$C$4)*('Форма заказа'!$K55/'Форма заказа'!$J55)+(((((('Форма заказа'!$F55*2+'Форма заказа'!$G55*2)/1000)*'Данные МДФ'!$D$4))*(VLOOKUP('Форма заказа'!$E55,ПУРст,4,FALSE)))+'Данные МДФ'!$T$6)+'Данные ПЛЁНКА'!$C$18)*(1+'Данные ПЛЁНКА'!$C$17/100)*'Форма заказа'!$J55,(((VLOOKUP('Форма заказа'!$E55,ПУРст,3,FALSE))*'Данные МДФ'!$C$4)*('Форма заказа'!$K55/'Форма заказа'!$J55)+(((((('Форма заказа'!$F55*2+'Форма заказа'!$G55*2)/1000)*'Данные МДФ'!$D$4))*('Данные МДФ'!$T$6+VLOOKUP('Форма заказа'!$E55,ПУРст,4,FALSE)))))*'Форма заказа'!$J55),0),"Ошибка")</f>
        <v>Ошибка</v>
      </c>
      <c r="D48" t="str">
        <f>IFERROR(ROUNDUP(IF('Форма заказа'!$K55/'Форма заказа'!$J55&lt;'Данные ПЛЁНКА'!$C$15,((VLOOKUP('Форма заказа'!$E55,ЛазерСТ,3,FALSE)*'Данные МДФ'!$C$4)*('Форма заказа'!$K55/'Форма заказа'!$J55)+(((((('Форма заказа'!$F55*2+'Форма заказа'!$G55*2)/1000)*'Данные МДФ'!$D$4))*(VLOOKUP('Форма заказа'!$E55,ЛазерСТ,4,FALSE)))+'Данные МДФ'!$T$7)+'Данные ПЛЁНКА'!$C$18)*(1+'Данные ПЛЁНКА'!$C$17/100)*'Форма заказа'!$J55,(((VLOOKUP('Форма заказа'!$E55,ЛазерСТ,3,FALSE))*'Данные МДФ'!$C$4)*('Форма заказа'!$K55/'Форма заказа'!$J55)+(((((('Форма заказа'!$F55*2+'Форма заказа'!$G55*2)/1000)*'Данные МДФ'!$D$4))*('Данные МДФ'!$T$7+VLOOKUP('Форма заказа'!$E55,ЛазерСТ,4,FALSE)))))*'Форма заказа'!$J55),0),"Ошибка")</f>
        <v>Ошибка</v>
      </c>
    </row>
    <row r="49" spans="2:4" x14ac:dyDescent="0.25">
      <c r="B49" t="str">
        <f>IFERROR(ROUNDUP(IF('Форма заказа'!K56/'Форма заказа'!J56&lt;МинПлощФасада,(((((VLOOKUP('Форма заказа'!H56,МДФст,2,FALSE)*КоэфМДФПлёнка)+VLOOKUP('Форма заказа'!D56,ФрезеровкиСт,3,FALSE)+(VLOOKUP('Форма заказа'!E56,ПлёнкиСТ,3,FALSE)*КоэфИзбПлёнка)+ПриклеиваниеПлёнки))*(('Форма заказа'!F56*'Форма заказа'!G56)/1000000)+НаценкаФасФикс)*(1+НаценкаФасПроц/100)*'Форма заказа'!J56),(((((VLOOKUP('Форма заказа'!H56,МДФст,2,FALSE)*КоэфМДФПлёнка)+VLOOKUP('Форма заказа'!D56,ФрезеровкиСт,3,FALSE)+(VLOOKUP('Форма заказа'!E56,ПлёнкиСТ,3,FALSE)*КоэфИзбПлёнка)+ПриклеиваниеПлёнки))*(('Форма заказа'!F56*'Форма заказа'!G56)/1000000)*'Форма заказа'!J56))),0),"Ошибка")</f>
        <v>Ошибка</v>
      </c>
      <c r="C49" t="str">
        <f>IFERROR(ROUNDUP(IF('Форма заказа'!$K56/'Форма заказа'!$J56&lt;'Данные ПЛЁНКА'!$C$15,((VLOOKUP('Форма заказа'!$E56,ПУРст,3,FALSE)*'Данные МДФ'!$C$4)*('Форма заказа'!$K56/'Форма заказа'!$J56)+(((((('Форма заказа'!$F56*2+'Форма заказа'!$G56*2)/1000)*'Данные МДФ'!$D$4))*(VLOOKUP('Форма заказа'!$E56,ПУРст,4,FALSE)))+'Данные МДФ'!$T$6)+'Данные ПЛЁНКА'!$C$18)*(1+'Данные ПЛЁНКА'!$C$17/100)*'Форма заказа'!$J56,(((VLOOKUP('Форма заказа'!$E56,ПУРст,3,FALSE))*'Данные МДФ'!$C$4)*('Форма заказа'!$K56/'Форма заказа'!$J56)+(((((('Форма заказа'!$F56*2+'Форма заказа'!$G56*2)/1000)*'Данные МДФ'!$D$4))*('Данные МДФ'!$T$6+VLOOKUP('Форма заказа'!$E56,ПУРст,4,FALSE)))))*'Форма заказа'!$J56),0),"Ошибка")</f>
        <v>Ошибка</v>
      </c>
      <c r="D49" t="str">
        <f>IFERROR(ROUNDUP(IF('Форма заказа'!$K56/'Форма заказа'!$J56&lt;'Данные ПЛЁНКА'!$C$15,((VLOOKUP('Форма заказа'!$E56,ЛазерСТ,3,FALSE)*'Данные МДФ'!$C$4)*('Форма заказа'!$K56/'Форма заказа'!$J56)+(((((('Форма заказа'!$F56*2+'Форма заказа'!$G56*2)/1000)*'Данные МДФ'!$D$4))*(VLOOKUP('Форма заказа'!$E56,ЛазерСТ,4,FALSE)))+'Данные МДФ'!$T$7)+'Данные ПЛЁНКА'!$C$18)*(1+'Данные ПЛЁНКА'!$C$17/100)*'Форма заказа'!$J56,(((VLOOKUP('Форма заказа'!$E56,ЛазерСТ,3,FALSE))*'Данные МДФ'!$C$4)*('Форма заказа'!$K56/'Форма заказа'!$J56)+(((((('Форма заказа'!$F56*2+'Форма заказа'!$G56*2)/1000)*'Данные МДФ'!$D$4))*('Данные МДФ'!$T$7+VLOOKUP('Форма заказа'!$E56,ЛазерСТ,4,FALSE)))))*'Форма заказа'!$J56),0),"Ошибка")</f>
        <v>Ошибка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22</vt:i4>
      </vt:variant>
    </vt:vector>
  </HeadingPairs>
  <TitlesOfParts>
    <vt:vector size="29" baseType="lpstr">
      <vt:lpstr>Инструкция</vt:lpstr>
      <vt:lpstr>Форма заказа</vt:lpstr>
      <vt:lpstr>Фрезеровки</vt:lpstr>
      <vt:lpstr>Данные ПЛЁНКА</vt:lpstr>
      <vt:lpstr>Данные МДФ</vt:lpstr>
      <vt:lpstr>CSV</vt:lpstr>
      <vt:lpstr>Расчёты</vt:lpstr>
      <vt:lpstr>КоэфИзбПлёнка</vt:lpstr>
      <vt:lpstr>КоэфКромкиЛазер</vt:lpstr>
      <vt:lpstr>КоэфКромкиПУР</vt:lpstr>
      <vt:lpstr>КоэфМДФЛазер</vt:lpstr>
      <vt:lpstr>КоэфМДФПлёнка</vt:lpstr>
      <vt:lpstr>КоэфМДФПУР</vt:lpstr>
      <vt:lpstr>ЛазерСТ</vt:lpstr>
      <vt:lpstr>МДФст</vt:lpstr>
      <vt:lpstr>МинПлощФасада</vt:lpstr>
      <vt:lpstr>НаценкаФасПроц</vt:lpstr>
      <vt:lpstr>НаценкаФасФикс</vt:lpstr>
      <vt:lpstr>'Форма заказа'!Область_печати</vt:lpstr>
      <vt:lpstr>ПлёнкиСТ</vt:lpstr>
      <vt:lpstr>ПриклеиваниеПлёнки</vt:lpstr>
      <vt:lpstr>ПУРст</vt:lpstr>
      <vt:lpstr>РаботаКрЛазер</vt:lpstr>
      <vt:lpstr>РаботаКрПУР</vt:lpstr>
      <vt:lpstr>РасчётФасада</vt:lpstr>
      <vt:lpstr>ТипыФас</vt:lpstr>
      <vt:lpstr>ТолщиныМДФ1</vt:lpstr>
      <vt:lpstr>ТолщиныМДФкромка</vt:lpstr>
      <vt:lpstr>ФрезеровкиСт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Илья Гавриличенко</dc:creator>
  <cp:lastModifiedBy>Alexey</cp:lastModifiedBy>
  <cp:lastPrinted>2023-12-27T09:09:05Z</cp:lastPrinted>
  <dcterms:created xsi:type="dcterms:W3CDTF">2023-12-20T01:06:18Z</dcterms:created>
  <dcterms:modified xsi:type="dcterms:W3CDTF">2024-04-25T07:30:38Z</dcterms:modified>
</cp:coreProperties>
</file>